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2"/>
  </bookViews>
  <sheets>
    <sheet name="COTIZACIONES" sheetId="1" r:id="rId1"/>
    <sheet name="PRESUPUESTO OFICIAL DETALLADO" sheetId="2" r:id="rId2"/>
    <sheet name="PLIEGO PLANILLA DE COTIZACIÓN" sheetId="3" r:id="rId3"/>
  </sheets>
  <definedNames>
    <definedName name="_xlnm._FilterDatabase" localSheetId="0" hidden="1">'COTIZACIONES'!$A$2:$W$43</definedName>
    <definedName name="_xlnm._FilterDatabase" localSheetId="2" hidden="1">'PLIEGO PLANILLA DE COTIZACIÓN'!$A$2:$D$42</definedName>
    <definedName name="_xlnm._FilterDatabase" localSheetId="1" hidden="1">'PRESUPUESTO OFICIAL DETALLADO'!$A$2:$D$42</definedName>
    <definedName name="_xlnm._FilterDatabase" localSheetId="0">'COTIZACIONES'!$A$2:$W$43</definedName>
    <definedName name="_xlnm._FilterDatabase" localSheetId="2">'PLIEGO PLANILLA DE COTIZACIÓN'!$A$2:$D$42</definedName>
    <definedName name="_xlnm._FilterDatabase" localSheetId="1">'PRESUPUESTO OFICIAL DETALLADO'!$A$2:$D$42</definedName>
    <definedName name="_xlnm._FilterDatabase_1">'COTIZACIONES'!$A$2:$W$43</definedName>
    <definedName name="_xlnm._FilterDatabase_1_1">'PRESUPUESTO OFICIAL DETALLADO'!$A$2:$D$42</definedName>
    <definedName name="_xlnm._FilterDatabase_2">'PLIEGO PLANILLA DE COTIZACIÓN'!$A$2:$D$42</definedName>
    <definedName name="_xlnm.Print_Area" localSheetId="0">'COTIZACIONES'!$A$2:$D$43</definedName>
    <definedName name="_xlnm.Print_Area" localSheetId="2">'PLIEGO PLANILLA DE COTIZACIÓN'!$A$1:$F$43</definedName>
    <definedName name="_xlnm.Print_Area" localSheetId="1">'PRESUPUESTO OFICIAL DETALLADO'!$A$2:$D$43</definedName>
    <definedName name="_xlnm.Print_Titles" localSheetId="0">'COTIZACIONES'!$2:$2</definedName>
    <definedName name="_xlnm.Print_Titles" localSheetId="2">'PLIEGO PLANILLA DE COTIZACIÓN'!$2:$2</definedName>
    <definedName name="_xlnm.Print_Titles" localSheetId="1">'PRESUPUESTO OFICIAL DETALLADO'!$2:$2</definedName>
    <definedName name="_xlnm.Print_Area" localSheetId="0">'COTIZACIONES'!$A$2:$D$43</definedName>
    <definedName name="_xlnm.Print_Area" localSheetId="2">'PLIEGO PLANILLA DE COTIZACIÓN'!$A$1:$F$43</definedName>
    <definedName name="_xlnm.Print_Area" localSheetId="1">'PRESUPUESTO OFICIAL DETALLADO'!$A$2:$D$43</definedName>
    <definedName name="_xlnm.Print_Titles" localSheetId="0">'COTIZACIONES'!$2:$2</definedName>
    <definedName name="_xlnm.Print_Titles" localSheetId="2">'PLIEGO PLANILLA DE COTIZACIÓN'!$2:$2</definedName>
    <definedName name="_xlnm.Print_Titles" localSheetId="1">'PRESUPUESTO OFICIAL DETALLADO'!$2:$2</definedName>
  </definedNames>
  <calcPr fullCalcOnLoad="1"/>
</workbook>
</file>

<file path=xl/sharedStrings.xml><?xml version="1.0" encoding="utf-8"?>
<sst xmlns="http://schemas.openxmlformats.org/spreadsheetml/2006/main" count="443" uniqueCount="148">
  <si>
    <t>COTIZACIÓN DE DISTRIBUIDORA DIQUE SRL</t>
  </si>
  <si>
    <t>TÍO TOM S.A.</t>
  </si>
  <si>
    <t>MERCADO LIBRE</t>
  </si>
  <si>
    <t>COTIZACIONES PROYECTO LICITACIONES ROSARIO 
(EMPRESA DARKEN)COTIZACIONES PROYECTO LICITACIONES ROSARIO 
(EMPRESA DARKEN)COTIZACIONES PROYECTO LICITACIONES ROSARIO 
(EMPRESA DARKEN)</t>
  </si>
  <si>
    <t>LICITACIÓN PRIVADA N° 18/2023</t>
  </si>
  <si>
    <t>PRESUPUESTO OFICIAL</t>
  </si>
  <si>
    <t>Reng.</t>
  </si>
  <si>
    <t>Descripción</t>
  </si>
  <si>
    <t>Cantidad</t>
  </si>
  <si>
    <t>Unidad de medida</t>
  </si>
  <si>
    <t>Marca y Presentación</t>
  </si>
  <si>
    <t>Precio Unitario</t>
  </si>
  <si>
    <t>Precio Total</t>
  </si>
  <si>
    <t>Coef.Actualiz.Inflación  Mayo/2023 a Abril/2024</t>
  </si>
  <si>
    <t>Precio Unitario Corregido</t>
  </si>
  <si>
    <t>Diferencia Porcentual entre precio actualizado de la última licitación y presupuesto oficial</t>
  </si>
  <si>
    <t>Observaciones</t>
  </si>
  <si>
    <t>ADHESIVO VINÍLICO DE 250 cc</t>
  </si>
  <si>
    <t>adhesivo</t>
  </si>
  <si>
    <t>STA</t>
  </si>
  <si>
    <t>PLAYCOLOR</t>
  </si>
  <si>
    <t>Se toma un promedio de las cotizaciones recibidas, la de sitios de comercialización de internet, el precio en la licitación anterior ajustado a la inflación.</t>
  </si>
  <si>
    <t>BANDAS DE GOMA ELÁSTICAS  DE 5 mm de ancho y 10 cm de largo (aproximado) por bolsa de 500 grs. cada una</t>
  </si>
  <si>
    <t>bolsa de 500 grs</t>
  </si>
  <si>
    <t xml:space="preserve">Credencial </t>
  </si>
  <si>
    <t>GENERICO</t>
  </si>
  <si>
    <t>EZCO</t>
  </si>
  <si>
    <t>Se toma un promedio de las cotizaciones recibidas, la de sitios de comercialización de internet</t>
  </si>
  <si>
    <t>BIBLIORATOS TAMAÑO OFICIO LEGAL</t>
  </si>
  <si>
    <t>bibliorato</t>
  </si>
  <si>
    <t>MELI</t>
  </si>
  <si>
    <t>SETTER</t>
  </si>
  <si>
    <t>AVIOS</t>
  </si>
  <si>
    <t>Se toma un promedio de las cotizaciones recibidas, la de sitios de comercialización de internet.</t>
  </si>
  <si>
    <t>BIBLIORATOS TAMAÑO OFICIO LEGAL Color Verde (Lomo ancho espesor 7/8 cm, material pvc)</t>
  </si>
  <si>
    <t>THE-PEL</t>
  </si>
  <si>
    <t>TALBOT</t>
  </si>
  <si>
    <t>BIBLIORATOS TAMAÑO A4</t>
  </si>
  <si>
    <t>BIBLIORATOS TAMAÑO A4 (Largo x Ancho 32 cm x 29 cm, espesor del lomo 7/8 cm, material pvc) colores</t>
  </si>
  <si>
    <t xml:space="preserve">THE-PEL </t>
  </si>
  <si>
    <t>BOLÍGRAFOS TRAZO MEDIO ROJAS modelo Opaco</t>
  </si>
  <si>
    <t>bolígrafo</t>
  </si>
  <si>
    <t xml:space="preserve">Faber Castell </t>
  </si>
  <si>
    <t>BIC</t>
  </si>
  <si>
    <t>BOLÍGRAFOS TRAZO MEDIO VERDES modelo Opaco</t>
  </si>
  <si>
    <t>BROCHES 21/6   en cajas de 1000 broches con filo (tipo mit/grap)</t>
  </si>
  <si>
    <t>cajita de broches</t>
  </si>
  <si>
    <t xml:space="preserve">Grap </t>
  </si>
  <si>
    <t>MIT</t>
  </si>
  <si>
    <t>Se toma un promedio de las cotizaciones recibidas</t>
  </si>
  <si>
    <t>BROCHES 24/6   en cajas de 1000 broches con filo (tipo mit/grap)</t>
  </si>
  <si>
    <t>Se toma un promedio de las cotizaciones recibidas, la de sitios de comercialización de internet, el precio en la licitación anterior ajustado a la inflación. La diferencia porcentual del precio de la anterior licitación y este presupuesto oficial, se justifica porque DISTRIBUIDORA DIQUE SRL era el único oferente y la marca ofrecida era EZCO de muy mala calidad conforme la experiencia del año transcurrido.</t>
  </si>
  <si>
    <t>CAJAS DE ARCHIVO DE CARTÓN CORRUGADO KRAFT 4mm AUTOARMABLE CON TAPA INDEPENDIENTE  445x320x245 cm (aproximado)</t>
  </si>
  <si>
    <t xml:space="preserve">caja </t>
  </si>
  <si>
    <t>M&amp;D</t>
  </si>
  <si>
    <t>MICROBOX</t>
  </si>
  <si>
    <t>Se toma un promedio de las cotizaciones recibidas,  el precio en la licitación anterior ajustado a la inflación.</t>
  </si>
  <si>
    <t>CARPETA TAPA TRANSPARENTE OFICIO LEGAL</t>
  </si>
  <si>
    <t>carpeta</t>
  </si>
  <si>
    <t>BINDER</t>
  </si>
  <si>
    <t>ARIES</t>
  </si>
  <si>
    <t>CINTAS DE PEGAR TRANSPARENTE (12MM) x 50 mts. Aproximadamente</t>
  </si>
  <si>
    <t>cinta</t>
  </si>
  <si>
    <t>CREDENCIAL</t>
  </si>
  <si>
    <t>Se toma un promedio de la cotización de Dique, sitio de comercialización de internet y precio de la licitación anterior ajustada a la inflación.</t>
  </si>
  <si>
    <t>CINTAS DE PEGAR TRANSPARENTE (48MM) x 50 mts. Aproximadamente</t>
  </si>
  <si>
    <t>stiko</t>
  </si>
  <si>
    <t>CANDELA</t>
  </si>
  <si>
    <t>TP</t>
  </si>
  <si>
    <r>
      <t>CLIPS N°6 en cajas</t>
    </r>
    <r>
      <rPr>
        <sz val="11"/>
        <rFont val="Calibri"/>
        <family val="2"/>
      </rPr>
      <t xml:space="preserve"> por 50 unidadesCLIPS N°6 en cajas por 50 unidades</t>
    </r>
  </si>
  <si>
    <t>cajitas</t>
  </si>
  <si>
    <t>Sifap cj.x 50 uni.</t>
  </si>
  <si>
    <t>4 YOU</t>
  </si>
  <si>
    <t>SIFAP</t>
  </si>
  <si>
    <r>
      <t>CLIPS N°8 en cajas por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50 unidadesCLIPS N°8 en cajas por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50 unidades</t>
    </r>
  </si>
  <si>
    <t>CUADERNO ESPIRAL 84 HOJAS (16 cm por 21 cm aproximadamente) hojas rayadas</t>
  </si>
  <si>
    <t>cuaderno</t>
  </si>
  <si>
    <t>America x 80 hs.</t>
  </si>
  <si>
    <t>AVON</t>
  </si>
  <si>
    <t>Se toma un promedio de las cotizaciones recibidas, el precio en la licitación anterior ajustado a la inflación.</t>
  </si>
  <si>
    <t>FIBRONES TRAZO GRUESO NEGRO PUNTA BISELADA (TIPO EDDING 130) AL SOLVENTE/PERMANENTE</t>
  </si>
  <si>
    <t>fibrón</t>
  </si>
  <si>
    <t>edding 130</t>
  </si>
  <si>
    <t>EDDING</t>
  </si>
  <si>
    <t>Se toma un promedio de las cotizaciones recibidas, la de sitios de comercialización de internet, el precio en la licitación anterior ajustado a la inflación. La diferencia porcentual del precio de la anterior licitación y este presupuesto oficial, se justifica porque DISTRIBUIDORA DIQUE SRL era el único oferente y la marca ofrecida era TRABI de muy mala calidad conforme la experiencia del año transcurrido.</t>
  </si>
  <si>
    <t>FIBRONES TRAZO GRUESO ROJO PUNTA BISELADA (TIPO EDDING 130) AL SOLVENTE/PERMANENTE</t>
  </si>
  <si>
    <t>FIBRONES PARA PIZARRA BLANCA BORRADO EN SECO COLOR ROJO. Punta redonda de 2,5 a 3,5 mm aprox.</t>
  </si>
  <si>
    <t>edding E160</t>
  </si>
  <si>
    <t>STABILO</t>
  </si>
  <si>
    <t>TRABI</t>
  </si>
  <si>
    <t xml:space="preserve">FIBRONES PARA PIZARRA BLANCA BORRADO EN SECO COLOR NEGRO. Punta redonda de 2,5 a 3,5 mm aprox. </t>
  </si>
  <si>
    <t xml:space="preserve">FOLIOS PLASTICOS CRISTAL REFORZADO TAMAÑO OFICIO LEGAL  </t>
  </si>
  <si>
    <t>folios</t>
  </si>
  <si>
    <t>luma st</t>
  </si>
  <si>
    <t>CLOVER</t>
  </si>
  <si>
    <t>LUMA</t>
  </si>
  <si>
    <t>GOMA DE BORRAR LÁPIZ/TINTA (GRIS/BLANCO)</t>
  </si>
  <si>
    <t>goma</t>
  </si>
  <si>
    <r>
      <t>Ezco</t>
    </r>
    <r>
      <rPr>
        <sz val="11"/>
        <rFont val="Calibri"/>
        <family val="2"/>
      </rPr>
      <t xml:space="preserve"> azul/rojaEzco azul/roja</t>
    </r>
  </si>
  <si>
    <t>DOS BANDERAS</t>
  </si>
  <si>
    <t>HILO DE ALGODON (BOBINA de 300 grs. aproximadamente)</t>
  </si>
  <si>
    <t>bobina</t>
  </si>
  <si>
    <t>hilados</t>
  </si>
  <si>
    <t>PLASTIMAR</t>
  </si>
  <si>
    <t>HILO DE POLIPROPILENO (BOBINA de 400 grs. aproximadamente)</t>
  </si>
  <si>
    <t>SILKUM</t>
  </si>
  <si>
    <t xml:space="preserve">LAPICES NEGROS (mina HB N°2) </t>
  </si>
  <si>
    <t>lápiz</t>
  </si>
  <si>
    <t xml:space="preserve">Ezco Mito </t>
  </si>
  <si>
    <t>MICROFIBRAS NEGRAS PUNTA EXTRAFINA METÁLICA (0,4 mm aproximadamente)</t>
  </si>
  <si>
    <t>microfibra</t>
  </si>
  <si>
    <t>Trabi al agua</t>
  </si>
  <si>
    <t>FILGO</t>
  </si>
  <si>
    <t>MICROFIBRAS ROJAS PUNTA EXTRAFINA  METÁLICA (0,4 mm aproximadamente)</t>
  </si>
  <si>
    <t>MICROFIBRAS VERDES PUNTA EXTRAFINA METÁLICA (0,4 mm aproximadamente)</t>
  </si>
  <si>
    <t>RESALTADOR DE TEXTO PUNTA BISELADA AMARILLO FLUORESCENTE (TIPO EDDING 342)</t>
  </si>
  <si>
    <t>resaltador</t>
  </si>
  <si>
    <t>Edding E 345</t>
  </si>
  <si>
    <t>EDDING E 345</t>
  </si>
  <si>
    <t>Se toma un promedio de las cotizaciones recibidas, la de sitios de comercialización de internet. Sin tener en cuenta las cotizaciones de TÍO TOM Y DARKEN por no ser lo requerido.</t>
  </si>
  <si>
    <t>SACAPUNTAS METÁLICOS grande rectangular una boca</t>
  </si>
  <si>
    <t>sacapuntas</t>
  </si>
  <si>
    <t xml:space="preserve">Util uno </t>
  </si>
  <si>
    <t>SELLO FECHADOR CHICO 5mm MÍNIMO 10 AÑOS</t>
  </si>
  <si>
    <t>sello</t>
  </si>
  <si>
    <t>BIN-BIN</t>
  </si>
  <si>
    <t>IBI</t>
  </si>
  <si>
    <t>Se toma un promedio de Dique recibida y la de sitios de comercialización de internet. No se tiene en cuenta DARKEN por ser muy oneroso</t>
  </si>
  <si>
    <t>SOBRES MANILA /CRAFT 23 X 32 cm. (A4)</t>
  </si>
  <si>
    <t>sobre</t>
  </si>
  <si>
    <t>MEDORO 80 grs.</t>
  </si>
  <si>
    <t>MEDORO</t>
  </si>
  <si>
    <t>SOBRES MANILA /CRAFT 27 X 37 cm.</t>
  </si>
  <si>
    <t>SOBRES MANILA /CRAFT 30 X 40 cm.</t>
  </si>
  <si>
    <t>Se toma un promedio de las cotizaciones recibidas, la de sitios de comercialización de internet. Sin tener en cuenta la cotización de DARKEN, por no ser de la calidad requerida</t>
  </si>
  <si>
    <t>SOBRES OFICIO INGLÉS BLANCOS</t>
  </si>
  <si>
    <t>TINTA P/ SELLOS (ENV. 60cc) ROJA</t>
  </si>
  <si>
    <t>frasco o pote</t>
  </si>
  <si>
    <t>Pagoda 60 cc.</t>
  </si>
  <si>
    <t>PAGODA</t>
  </si>
  <si>
    <t>TINTA P/ SELLOS (ENV. 60cc) VERDE</t>
  </si>
  <si>
    <t>Se toma el mismo promedio realizado para la tinta color ROJO. Ya que contamos con mayor cantidad cotizaciones para su promedio.</t>
  </si>
  <si>
    <t>TINTA P/ SELLOS (ENV. 60cc) NEGRA</t>
  </si>
  <si>
    <t>TINTA P/ SELLOS (ENV. 60cc) AZUL</t>
  </si>
  <si>
    <t>PRESUPUESTO OFICIAL DETALLADO  -  LICITACIÓN PÚBLICA " ADQUISICIÓN DE ARTÍCULOS DE LIBRERÍA PARA EL PODER JUDICIAL AÑO 2024"</t>
  </si>
  <si>
    <t>TOTAL</t>
  </si>
  <si>
    <t>Cant.</t>
  </si>
  <si>
    <t xml:space="preserve">PLANILLA DE COTIZACIÓN - PLIEGO DE ESPECIFICACIONES TÉCNICAS  -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</si>
</sst>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 &quot;* #,##0.00_ ;_ &quot;$ &quot;* \-#,##0.00_ ;_ &quot;$ &quot;* \-??_ ;_ @_ "/>
    <numFmt numFmtId="165" formatCode="&quot;$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>
      <alignment/>
      <protection/>
    </xf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>
      <alignment/>
      <protection/>
    </xf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45" applyAlignment="1">
      <alignment horizontal="center" vertical="center"/>
      <protection/>
    </xf>
    <xf numFmtId="0" fontId="1" fillId="0" borderId="0" xfId="45" applyAlignment="1">
      <alignment vertical="center"/>
      <protection/>
    </xf>
    <xf numFmtId="0" fontId="2" fillId="33" borderId="10" xfId="45" applyFont="1" applyFill="1" applyBorder="1" applyAlignment="1">
      <alignment horizontal="center" vertical="center"/>
      <protection/>
    </xf>
    <xf numFmtId="49" fontId="2" fillId="33" borderId="10" xfId="45" applyNumberFormat="1" applyFont="1" applyFill="1" applyBorder="1" applyAlignment="1">
      <alignment horizontal="center" vertical="center"/>
      <protection/>
    </xf>
    <xf numFmtId="49" fontId="2" fillId="33" borderId="10" xfId="45" applyNumberFormat="1" applyFont="1" applyFill="1" applyBorder="1" applyAlignment="1">
      <alignment horizontal="justify" vertical="center"/>
      <protection/>
    </xf>
    <xf numFmtId="49" fontId="2" fillId="34" borderId="10" xfId="45" applyNumberFormat="1" applyFont="1" applyFill="1" applyBorder="1" applyAlignment="1">
      <alignment horizontal="center" vertical="center"/>
      <protection/>
    </xf>
    <xf numFmtId="49" fontId="2" fillId="35" borderId="10" xfId="45" applyNumberFormat="1" applyFont="1" applyFill="1" applyBorder="1" applyAlignment="1">
      <alignment horizontal="center" vertical="center"/>
      <protection/>
    </xf>
    <xf numFmtId="49" fontId="2" fillId="36" borderId="10" xfId="45" applyNumberFormat="1" applyFont="1" applyFill="1" applyBorder="1" applyAlignment="1">
      <alignment horizontal="center" vertical="center"/>
      <protection/>
    </xf>
    <xf numFmtId="49" fontId="2" fillId="36" borderId="11" xfId="45" applyNumberFormat="1" applyFont="1" applyFill="1" applyBorder="1" applyAlignment="1">
      <alignment horizontal="center" vertical="center"/>
      <protection/>
    </xf>
    <xf numFmtId="49" fontId="2" fillId="37" borderId="10" xfId="45" applyNumberFormat="1" applyFont="1" applyFill="1" applyBorder="1" applyAlignment="1">
      <alignment horizontal="center" vertical="center"/>
      <protection/>
    </xf>
    <xf numFmtId="49" fontId="2" fillId="38" borderId="12" xfId="45" applyNumberFormat="1" applyFont="1" applyFill="1" applyBorder="1" applyAlignment="1">
      <alignment horizontal="center" vertical="center"/>
      <protection/>
    </xf>
    <xf numFmtId="49" fontId="2" fillId="38" borderId="10" xfId="45" applyNumberFormat="1" applyFont="1" applyFill="1" applyBorder="1" applyAlignment="1">
      <alignment horizontal="center" vertical="center"/>
      <protection/>
    </xf>
    <xf numFmtId="0" fontId="1" fillId="39" borderId="13" xfId="45" applyFill="1" applyBorder="1" applyAlignment="1">
      <alignment horizontal="center" vertical="center"/>
      <protection/>
    </xf>
    <xf numFmtId="49" fontId="1" fillId="39" borderId="10" xfId="45" applyNumberFormat="1" applyFont="1" applyFill="1" applyBorder="1">
      <alignment/>
      <protection/>
    </xf>
    <xf numFmtId="1" fontId="1" fillId="39" borderId="10" xfId="49" applyNumberFormat="1" applyFont="1" applyFill="1" applyBorder="1" applyAlignment="1" applyProtection="1">
      <alignment horizontal="center" vertical="center"/>
      <protection/>
    </xf>
    <xf numFmtId="0" fontId="1" fillId="39" borderId="10" xfId="45" applyFont="1" applyFill="1" applyBorder="1" applyAlignment="1">
      <alignment horizontal="center" vertical="center"/>
      <protection/>
    </xf>
    <xf numFmtId="165" fontId="1" fillId="39" borderId="10" xfId="45" applyNumberFormat="1" applyFill="1" applyBorder="1" applyAlignment="1">
      <alignment horizontal="center" vertical="center"/>
      <protection/>
    </xf>
    <xf numFmtId="164" fontId="1" fillId="39" borderId="14" xfId="49" applyFont="1" applyFill="1" applyBorder="1" applyAlignment="1" applyProtection="1">
      <alignment horizontal="center" vertical="center"/>
      <protection/>
    </xf>
    <xf numFmtId="164" fontId="1" fillId="39" borderId="10" xfId="49" applyFont="1" applyFill="1" applyBorder="1" applyAlignment="1" applyProtection="1">
      <alignment horizontal="center" vertical="center"/>
      <protection/>
    </xf>
    <xf numFmtId="164" fontId="1" fillId="39" borderId="11" xfId="49" applyFont="1" applyFill="1" applyBorder="1" applyAlignment="1" applyProtection="1">
      <alignment horizontal="center" vertical="center"/>
      <protection/>
    </xf>
    <xf numFmtId="9" fontId="1" fillId="39" borderId="10" xfId="53" applyFont="1" applyFill="1" applyBorder="1" applyAlignment="1" applyProtection="1">
      <alignment horizontal="center" vertical="center"/>
      <protection/>
    </xf>
    <xf numFmtId="0" fontId="1" fillId="39" borderId="10" xfId="45" applyFont="1" applyFill="1" applyBorder="1" applyAlignment="1">
      <alignment horizontal="left" vertical="center" wrapText="1"/>
      <protection/>
    </xf>
    <xf numFmtId="49" fontId="1" fillId="39" borderId="10" xfId="45" applyNumberFormat="1" applyFont="1" applyFill="1" applyBorder="1" applyAlignment="1">
      <alignment horizontal="justify" vertical="center"/>
      <protection/>
    </xf>
    <xf numFmtId="0" fontId="1" fillId="39" borderId="10" xfId="45" applyFont="1" applyFill="1" applyBorder="1" applyAlignment="1">
      <alignment horizontal="left" vertical="center"/>
      <protection/>
    </xf>
    <xf numFmtId="0" fontId="1" fillId="39" borderId="10" xfId="45" applyFont="1" applyFill="1" applyBorder="1">
      <alignment/>
      <protection/>
    </xf>
    <xf numFmtId="165" fontId="1" fillId="39" borderId="10" xfId="45" applyNumberFormat="1" applyFont="1" applyFill="1" applyBorder="1" applyAlignment="1">
      <alignment horizontal="center" vertical="center"/>
      <protection/>
    </xf>
    <xf numFmtId="49" fontId="1" fillId="39" borderId="10" xfId="45" applyNumberFormat="1" applyFont="1" applyFill="1" applyBorder="1" applyAlignment="1">
      <alignment vertical="center"/>
      <protection/>
    </xf>
    <xf numFmtId="0" fontId="3" fillId="39" borderId="10" xfId="45" applyFont="1" applyFill="1" applyBorder="1" applyAlignment="1">
      <alignment horizontal="center" vertical="center"/>
      <protection/>
    </xf>
    <xf numFmtId="165" fontId="3" fillId="39" borderId="10" xfId="45" applyNumberFormat="1" applyFont="1" applyFill="1" applyBorder="1" applyAlignment="1">
      <alignment horizontal="center" vertical="center"/>
      <protection/>
    </xf>
    <xf numFmtId="164" fontId="4" fillId="39" borderId="11" xfId="49" applyFont="1" applyFill="1" applyBorder="1" applyAlignment="1" applyProtection="1">
      <alignment horizontal="center" vertical="center"/>
      <protection/>
    </xf>
    <xf numFmtId="0" fontId="1" fillId="39" borderId="10" xfId="45" applyFont="1" applyFill="1" applyBorder="1" applyAlignment="1">
      <alignment wrapText="1"/>
      <protection/>
    </xf>
    <xf numFmtId="164" fontId="3" fillId="39" borderId="10" xfId="49" applyFont="1" applyFill="1" applyBorder="1" applyAlignment="1" applyProtection="1">
      <alignment horizontal="center" vertical="center"/>
      <protection/>
    </xf>
    <xf numFmtId="0" fontId="1" fillId="39" borderId="15" xfId="45" applyFont="1" applyFill="1" applyBorder="1" applyAlignment="1">
      <alignment horizontal="center" vertical="center"/>
      <protection/>
    </xf>
    <xf numFmtId="0" fontId="1" fillId="40" borderId="10" xfId="45" applyFont="1" applyFill="1" applyBorder="1" applyAlignment="1">
      <alignment horizontal="center" vertical="center"/>
      <protection/>
    </xf>
    <xf numFmtId="0" fontId="1" fillId="39" borderId="16" xfId="45" applyFill="1" applyBorder="1" applyAlignment="1">
      <alignment horizontal="center" vertical="center"/>
      <protection/>
    </xf>
    <xf numFmtId="0" fontId="1" fillId="39" borderId="17" xfId="45" applyFont="1" applyFill="1" applyBorder="1">
      <alignment/>
      <protection/>
    </xf>
    <xf numFmtId="0" fontId="1" fillId="39" borderId="17" xfId="45" applyFont="1" applyFill="1" applyBorder="1" applyAlignment="1">
      <alignment horizontal="center" vertical="center"/>
      <protection/>
    </xf>
    <xf numFmtId="0" fontId="1" fillId="39" borderId="18" xfId="45" applyFont="1" applyFill="1" applyBorder="1" applyAlignment="1">
      <alignment horizontal="center" vertical="center"/>
      <protection/>
    </xf>
    <xf numFmtId="164" fontId="2" fillId="39" borderId="14" xfId="45" applyNumberFormat="1" applyFont="1" applyFill="1" applyBorder="1" applyAlignment="1">
      <alignment horizontal="center" vertical="center"/>
      <protection/>
    </xf>
    <xf numFmtId="164" fontId="2" fillId="39" borderId="0" xfId="45" applyNumberFormat="1" applyFont="1" applyFill="1" applyBorder="1" applyAlignment="1">
      <alignment horizontal="center" vertical="center"/>
      <protection/>
    </xf>
    <xf numFmtId="0" fontId="1" fillId="33" borderId="10" xfId="45" applyFill="1" applyBorder="1" applyAlignment="1">
      <alignment horizontal="center" vertical="center"/>
      <protection/>
    </xf>
    <xf numFmtId="165" fontId="2" fillId="33" borderId="10" xfId="45" applyNumberFormat="1" applyFont="1" applyFill="1" applyBorder="1" applyAlignment="1">
      <alignment horizontal="center" vertical="center"/>
      <protection/>
    </xf>
    <xf numFmtId="165" fontId="2" fillId="33" borderId="0" xfId="45" applyNumberFormat="1" applyFont="1" applyFill="1" applyBorder="1" applyAlignment="1">
      <alignment horizontal="center" vertical="center"/>
      <protection/>
    </xf>
    <xf numFmtId="0" fontId="1" fillId="0" borderId="0" xfId="45">
      <alignment/>
      <protection/>
    </xf>
    <xf numFmtId="0" fontId="2" fillId="34" borderId="19" xfId="45" applyFont="1" applyFill="1" applyBorder="1" applyAlignment="1">
      <alignment horizontal="center" vertical="center"/>
      <protection/>
    </xf>
    <xf numFmtId="0" fontId="2" fillId="35" borderId="19" xfId="45" applyFont="1" applyFill="1" applyBorder="1" applyAlignment="1">
      <alignment horizontal="center" vertical="center"/>
      <protection/>
    </xf>
    <xf numFmtId="0" fontId="2" fillId="36" borderId="19" xfId="45" applyFont="1" applyFill="1" applyBorder="1" applyAlignment="1">
      <alignment horizontal="center" vertical="center"/>
      <protection/>
    </xf>
    <xf numFmtId="0" fontId="2" fillId="37" borderId="10" xfId="45" applyFont="1" applyFill="1" applyBorder="1" applyAlignment="1">
      <alignment horizontal="center" vertical="center" wrapText="1"/>
      <protection/>
    </xf>
    <xf numFmtId="0" fontId="1" fillId="38" borderId="19" xfId="45" applyFont="1" applyFill="1" applyBorder="1" applyAlignment="1">
      <alignment horizontal="center" vertical="center"/>
      <protection/>
    </xf>
    <xf numFmtId="0" fontId="2" fillId="33" borderId="10" xfId="45" applyFont="1" applyFill="1" applyBorder="1" applyAlignment="1">
      <alignment horizontal="center" vertical="center"/>
      <protection/>
    </xf>
    <xf numFmtId="0" fontId="2" fillId="33" borderId="20" xfId="45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E6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115" zoomScaleNormal="115" zoomScalePageLayoutView="0" workbookViewId="0" topLeftCell="A1">
      <pane xSplit="2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V19" sqref="V19"/>
    </sheetView>
  </sheetViews>
  <sheetFormatPr defaultColWidth="11.421875" defaultRowHeight="12.75"/>
  <cols>
    <col min="1" max="1" width="6.28125" style="1" customWidth="1"/>
    <col min="2" max="2" width="108.421875" style="2" customWidth="1"/>
    <col min="3" max="3" width="13.57421875" style="1" customWidth="1"/>
    <col min="4" max="6" width="20.7109375" style="1" customWidth="1"/>
    <col min="7" max="7" width="22.140625" style="1" customWidth="1"/>
    <col min="8" max="8" width="24.7109375" style="2" customWidth="1"/>
    <col min="9" max="9" width="16.57421875" style="2" customWidth="1"/>
    <col min="10" max="10" width="22.140625" style="2" customWidth="1"/>
    <col min="11" max="11" width="20.140625" style="2" customWidth="1"/>
    <col min="12" max="12" width="14.421875" style="2" customWidth="1"/>
    <col min="13" max="13" width="22.140625" style="2" customWidth="1"/>
    <col min="14" max="14" width="20.140625" style="2" customWidth="1"/>
    <col min="15" max="15" width="19.140625" style="2" customWidth="1"/>
    <col min="16" max="16" width="17.8515625" style="2" customWidth="1"/>
    <col min="17" max="17" width="14.421875" style="2" customWidth="1"/>
    <col min="18" max="18" width="43.8515625" style="2" customWidth="1"/>
    <col min="19" max="19" width="23.8515625" style="2" customWidth="1"/>
    <col min="20" max="20" width="17.57421875" style="2" customWidth="1"/>
    <col min="21" max="22" width="20.8515625" style="2" customWidth="1"/>
    <col min="23" max="23" width="171.140625" style="2" customWidth="1"/>
    <col min="24" max="16384" width="11.421875" style="2" customWidth="1"/>
  </cols>
  <sheetData>
    <row r="1" spans="5:23" ht="31.5" customHeight="1">
      <c r="E1" s="45" t="s">
        <v>0</v>
      </c>
      <c r="F1" s="45"/>
      <c r="G1" s="45"/>
      <c r="H1" s="46" t="s">
        <v>1</v>
      </c>
      <c r="I1" s="46"/>
      <c r="J1" s="46"/>
      <c r="K1" s="47" t="s">
        <v>2</v>
      </c>
      <c r="L1" s="47"/>
      <c r="M1" s="47"/>
      <c r="N1" s="48" t="s">
        <v>3</v>
      </c>
      <c r="O1" s="48"/>
      <c r="P1" s="48"/>
      <c r="Q1" s="49" t="s">
        <v>4</v>
      </c>
      <c r="R1" s="49"/>
      <c r="S1" s="49"/>
      <c r="T1" s="50" t="s">
        <v>5</v>
      </c>
      <c r="U1" s="50"/>
      <c r="V1" s="50"/>
      <c r="W1" s="50"/>
    </row>
    <row r="2" spans="1:23" ht="75">
      <c r="A2" s="3" t="s">
        <v>6</v>
      </c>
      <c r="B2" s="4" t="s">
        <v>7</v>
      </c>
      <c r="C2" s="5" t="s">
        <v>8</v>
      </c>
      <c r="D2" s="4" t="s">
        <v>9</v>
      </c>
      <c r="E2" s="6" t="s">
        <v>10</v>
      </c>
      <c r="F2" s="6" t="s">
        <v>11</v>
      </c>
      <c r="G2" s="6" t="s">
        <v>12</v>
      </c>
      <c r="H2" s="7" t="s">
        <v>10</v>
      </c>
      <c r="I2" s="7" t="s">
        <v>11</v>
      </c>
      <c r="J2" s="7" t="s">
        <v>12</v>
      </c>
      <c r="K2" s="8" t="s">
        <v>10</v>
      </c>
      <c r="L2" s="8" t="s">
        <v>11</v>
      </c>
      <c r="M2" s="9" t="s">
        <v>12</v>
      </c>
      <c r="N2" s="10" t="s">
        <v>10</v>
      </c>
      <c r="O2" s="10" t="s">
        <v>11</v>
      </c>
      <c r="P2" s="10" t="s">
        <v>12</v>
      </c>
      <c r="Q2" s="11" t="s">
        <v>11</v>
      </c>
      <c r="R2" s="12" t="s">
        <v>13</v>
      </c>
      <c r="S2" s="12" t="s">
        <v>14</v>
      </c>
      <c r="T2" s="4" t="s">
        <v>11</v>
      </c>
      <c r="U2" s="4" t="s">
        <v>12</v>
      </c>
      <c r="V2" s="5" t="s">
        <v>15</v>
      </c>
      <c r="W2" s="4" t="s">
        <v>16</v>
      </c>
    </row>
    <row r="3" spans="1:23" ht="15">
      <c r="A3" s="13">
        <v>1</v>
      </c>
      <c r="B3" s="14" t="s">
        <v>17</v>
      </c>
      <c r="C3" s="15">
        <v>386</v>
      </c>
      <c r="D3" s="16" t="s">
        <v>18</v>
      </c>
      <c r="E3" s="16" t="s">
        <v>19</v>
      </c>
      <c r="F3" s="17">
        <v>2478.1</v>
      </c>
      <c r="G3" s="18">
        <f>+$C3*F3</f>
        <v>956546.6</v>
      </c>
      <c r="H3" s="16" t="s">
        <v>20</v>
      </c>
      <c r="I3" s="19">
        <v>1479.92</v>
      </c>
      <c r="J3" s="18">
        <f>+$C3*I3</f>
        <v>571249.12</v>
      </c>
      <c r="K3" s="16" t="s">
        <v>19</v>
      </c>
      <c r="L3" s="19">
        <v>2515</v>
      </c>
      <c r="M3" s="18">
        <f>+$C3*L3</f>
        <v>970790</v>
      </c>
      <c r="N3" s="20"/>
      <c r="O3" s="20"/>
      <c r="P3" s="20"/>
      <c r="Q3" s="16">
        <v>468.15</v>
      </c>
      <c r="R3" s="16">
        <v>4.38</v>
      </c>
      <c r="S3" s="19">
        <f>+Q3*R3</f>
        <v>2050.497</v>
      </c>
      <c r="T3" s="17">
        <f>AVERAGE(F3,I3,L3,O3,S3)</f>
        <v>2130.87925</v>
      </c>
      <c r="U3" s="17">
        <f>+C3*T3</f>
        <v>822519.3905</v>
      </c>
      <c r="V3" s="21">
        <f>+(T3-S3)/S3</f>
        <v>0.03920134972155537</v>
      </c>
      <c r="W3" s="22" t="s">
        <v>21</v>
      </c>
    </row>
    <row r="4" spans="1:23" ht="15">
      <c r="A4" s="13">
        <v>2</v>
      </c>
      <c r="B4" s="23" t="s">
        <v>22</v>
      </c>
      <c r="C4" s="15">
        <v>20</v>
      </c>
      <c r="D4" s="16" t="s">
        <v>23</v>
      </c>
      <c r="E4" s="16" t="s">
        <v>24</v>
      </c>
      <c r="F4" s="17">
        <v>7720.9</v>
      </c>
      <c r="G4" s="18">
        <f aca="true" t="shared" si="0" ref="G4:G42">+$C4*F4</f>
        <v>154418</v>
      </c>
      <c r="H4" s="16" t="s">
        <v>25</v>
      </c>
      <c r="I4" s="19">
        <v>4915.23</v>
      </c>
      <c r="J4" s="18">
        <f aca="true" t="shared" si="1" ref="J4:J42">+$C4*I4</f>
        <v>98304.59999999999</v>
      </c>
      <c r="K4" s="16" t="s">
        <v>26</v>
      </c>
      <c r="L4" s="19">
        <v>6660</v>
      </c>
      <c r="M4" s="18">
        <f aca="true" t="shared" si="2" ref="M4:M42">+$C4*L4</f>
        <v>133200</v>
      </c>
      <c r="N4" s="20"/>
      <c r="O4" s="20"/>
      <c r="P4" s="20"/>
      <c r="Q4" s="16">
        <v>2762.6</v>
      </c>
      <c r="R4" s="16">
        <v>4.38</v>
      </c>
      <c r="S4" s="19">
        <f>+Q4*R4</f>
        <v>12100.188</v>
      </c>
      <c r="T4" s="17">
        <f>AVERAGE(F4,I4,L4,O4)</f>
        <v>6432.043333333332</v>
      </c>
      <c r="U4" s="17">
        <f aca="true" t="shared" si="3" ref="U4:U42">+C4*T4</f>
        <v>128640.86666666664</v>
      </c>
      <c r="V4" s="21">
        <f>+(T4-S4)/S4</f>
        <v>-0.46843442983420325</v>
      </c>
      <c r="W4" s="24" t="s">
        <v>27</v>
      </c>
    </row>
    <row r="5" spans="1:23" ht="18.75" customHeight="1">
      <c r="A5" s="13">
        <v>3</v>
      </c>
      <c r="B5" s="23" t="s">
        <v>28</v>
      </c>
      <c r="C5" s="15">
        <v>400</v>
      </c>
      <c r="D5" s="16" t="s">
        <v>29</v>
      </c>
      <c r="E5" s="16" t="s">
        <v>30</v>
      </c>
      <c r="F5" s="17">
        <v>3227</v>
      </c>
      <c r="G5" s="18">
        <f t="shared" si="0"/>
        <v>1290800</v>
      </c>
      <c r="H5" s="16" t="s">
        <v>31</v>
      </c>
      <c r="I5" s="19">
        <v>2754.11</v>
      </c>
      <c r="J5" s="18">
        <f t="shared" si="1"/>
        <v>1101644</v>
      </c>
      <c r="K5" s="16" t="s">
        <v>32</v>
      </c>
      <c r="L5" s="19">
        <v>3120.75</v>
      </c>
      <c r="M5" s="18">
        <f t="shared" si="2"/>
        <v>1248300</v>
      </c>
      <c r="N5" s="20"/>
      <c r="O5" s="20">
        <v>2795</v>
      </c>
      <c r="P5" s="20"/>
      <c r="Q5" s="16"/>
      <c r="R5" s="16">
        <v>4.38</v>
      </c>
      <c r="S5" s="19"/>
      <c r="T5" s="17">
        <f aca="true" t="shared" si="4" ref="T5:T10">AVERAGE(F5,I5,L5,O5,S5)</f>
        <v>2974.215</v>
      </c>
      <c r="U5" s="17">
        <f t="shared" si="3"/>
        <v>1189686</v>
      </c>
      <c r="V5" s="21"/>
      <c r="W5" s="22" t="s">
        <v>33</v>
      </c>
    </row>
    <row r="6" spans="1:23" ht="18.75" customHeight="1">
      <c r="A6" s="13">
        <v>4</v>
      </c>
      <c r="B6" s="23" t="s">
        <v>34</v>
      </c>
      <c r="C6" s="15">
        <v>100</v>
      </c>
      <c r="D6" s="16" t="s">
        <v>29</v>
      </c>
      <c r="E6" s="16" t="s">
        <v>35</v>
      </c>
      <c r="F6" s="17">
        <v>4302.7</v>
      </c>
      <c r="G6" s="18">
        <f t="shared" si="0"/>
        <v>430270</v>
      </c>
      <c r="H6" s="16" t="s">
        <v>36</v>
      </c>
      <c r="I6" s="19">
        <v>3424.3</v>
      </c>
      <c r="J6" s="18">
        <f t="shared" si="1"/>
        <v>342430</v>
      </c>
      <c r="K6" s="16" t="s">
        <v>32</v>
      </c>
      <c r="L6" s="19">
        <v>4498.3</v>
      </c>
      <c r="M6" s="18">
        <f t="shared" si="2"/>
        <v>449830</v>
      </c>
      <c r="N6" s="20"/>
      <c r="O6" s="20"/>
      <c r="P6" s="20"/>
      <c r="Q6" s="16"/>
      <c r="R6" s="16">
        <v>4.38</v>
      </c>
      <c r="S6" s="19"/>
      <c r="T6" s="17">
        <f t="shared" si="4"/>
        <v>4075.1</v>
      </c>
      <c r="U6" s="17">
        <f t="shared" si="3"/>
        <v>407510</v>
      </c>
      <c r="V6" s="21"/>
      <c r="W6" s="22" t="s">
        <v>33</v>
      </c>
    </row>
    <row r="7" spans="1:23" ht="18.75" customHeight="1">
      <c r="A7" s="13">
        <v>5</v>
      </c>
      <c r="B7" s="23" t="s">
        <v>37</v>
      </c>
      <c r="C7" s="15">
        <v>100</v>
      </c>
      <c r="D7" s="16" t="s">
        <v>29</v>
      </c>
      <c r="E7" s="16" t="s">
        <v>30</v>
      </c>
      <c r="F7" s="17">
        <v>3227</v>
      </c>
      <c r="G7" s="18">
        <f t="shared" si="0"/>
        <v>322700</v>
      </c>
      <c r="H7" s="16" t="s">
        <v>31</v>
      </c>
      <c r="I7" s="19">
        <v>2754.11</v>
      </c>
      <c r="J7" s="18">
        <f t="shared" si="1"/>
        <v>275411</v>
      </c>
      <c r="K7" s="16" t="s">
        <v>32</v>
      </c>
      <c r="L7" s="19">
        <v>3120.75</v>
      </c>
      <c r="M7" s="18">
        <f t="shared" si="2"/>
        <v>312075</v>
      </c>
      <c r="N7" s="20"/>
      <c r="O7" s="20"/>
      <c r="P7" s="20"/>
      <c r="Q7" s="16"/>
      <c r="R7" s="16">
        <v>4.38</v>
      </c>
      <c r="S7" s="19"/>
      <c r="T7" s="17">
        <f t="shared" si="4"/>
        <v>3033.9533333333334</v>
      </c>
      <c r="U7" s="17">
        <f t="shared" si="3"/>
        <v>303395.3333333333</v>
      </c>
      <c r="V7" s="21"/>
      <c r="W7" s="22" t="s">
        <v>33</v>
      </c>
    </row>
    <row r="8" spans="1:23" ht="25.5" customHeight="1">
      <c r="A8" s="13">
        <v>6</v>
      </c>
      <c r="B8" s="23" t="s">
        <v>38</v>
      </c>
      <c r="C8" s="15">
        <v>100</v>
      </c>
      <c r="D8" s="16" t="s">
        <v>29</v>
      </c>
      <c r="E8" s="16" t="s">
        <v>39</v>
      </c>
      <c r="F8" s="17">
        <v>4302.7</v>
      </c>
      <c r="G8" s="18">
        <f t="shared" si="0"/>
        <v>430270</v>
      </c>
      <c r="H8" s="16" t="s">
        <v>36</v>
      </c>
      <c r="I8" s="19">
        <v>3424.3</v>
      </c>
      <c r="J8" s="18">
        <f t="shared" si="1"/>
        <v>342430</v>
      </c>
      <c r="K8" s="16" t="s">
        <v>32</v>
      </c>
      <c r="L8" s="19">
        <v>4498.3</v>
      </c>
      <c r="M8" s="18">
        <f t="shared" si="2"/>
        <v>449830</v>
      </c>
      <c r="N8" s="20"/>
      <c r="O8" s="20"/>
      <c r="P8" s="20"/>
      <c r="Q8" s="16"/>
      <c r="R8" s="16">
        <v>4.38</v>
      </c>
      <c r="S8" s="19"/>
      <c r="T8" s="17">
        <f t="shared" si="4"/>
        <v>4075.1</v>
      </c>
      <c r="U8" s="17">
        <f t="shared" si="3"/>
        <v>407510</v>
      </c>
      <c r="V8" s="21"/>
      <c r="W8" s="22" t="s">
        <v>33</v>
      </c>
    </row>
    <row r="9" spans="1:23" ht="18.75" customHeight="1">
      <c r="A9" s="13">
        <v>7</v>
      </c>
      <c r="B9" s="23" t="s">
        <v>40</v>
      </c>
      <c r="C9" s="15">
        <v>100</v>
      </c>
      <c r="D9" s="16" t="s">
        <v>41</v>
      </c>
      <c r="E9" s="16" t="s">
        <v>42</v>
      </c>
      <c r="F9" s="17">
        <v>462.4</v>
      </c>
      <c r="G9" s="18">
        <f t="shared" si="0"/>
        <v>46240</v>
      </c>
      <c r="H9" s="16" t="s">
        <v>43</v>
      </c>
      <c r="I9" s="19">
        <v>471.19</v>
      </c>
      <c r="J9" s="18">
        <f t="shared" si="1"/>
        <v>47119</v>
      </c>
      <c r="K9" s="16" t="s">
        <v>43</v>
      </c>
      <c r="L9" s="19">
        <v>459.6</v>
      </c>
      <c r="M9" s="18">
        <f t="shared" si="2"/>
        <v>45960</v>
      </c>
      <c r="N9" s="20"/>
      <c r="O9" s="20"/>
      <c r="P9" s="20"/>
      <c r="Q9" s="16"/>
      <c r="R9" s="16">
        <v>4.38</v>
      </c>
      <c r="S9" s="19"/>
      <c r="T9" s="17">
        <f t="shared" si="4"/>
        <v>464.3966666666667</v>
      </c>
      <c r="U9" s="17">
        <f t="shared" si="3"/>
        <v>46439.66666666667</v>
      </c>
      <c r="V9" s="21"/>
      <c r="W9" s="22" t="s">
        <v>33</v>
      </c>
    </row>
    <row r="10" spans="1:23" ht="18.75" customHeight="1">
      <c r="A10" s="13">
        <v>8</v>
      </c>
      <c r="B10" s="23" t="s">
        <v>44</v>
      </c>
      <c r="C10" s="15">
        <v>100</v>
      </c>
      <c r="D10" s="16" t="s">
        <v>41</v>
      </c>
      <c r="E10" s="16" t="s">
        <v>42</v>
      </c>
      <c r="F10" s="17">
        <v>462.4</v>
      </c>
      <c r="G10" s="18">
        <f t="shared" si="0"/>
        <v>46240</v>
      </c>
      <c r="H10" s="16" t="s">
        <v>43</v>
      </c>
      <c r="I10" s="19">
        <v>471.19</v>
      </c>
      <c r="J10" s="18">
        <f t="shared" si="1"/>
        <v>47119</v>
      </c>
      <c r="K10" s="16" t="s">
        <v>43</v>
      </c>
      <c r="L10" s="19">
        <v>459.6</v>
      </c>
      <c r="M10" s="18">
        <f t="shared" si="2"/>
        <v>45960</v>
      </c>
      <c r="N10" s="20"/>
      <c r="O10" s="20"/>
      <c r="P10" s="20"/>
      <c r="Q10" s="16"/>
      <c r="R10" s="16">
        <v>4.38</v>
      </c>
      <c r="S10" s="19"/>
      <c r="T10" s="17">
        <f t="shared" si="4"/>
        <v>464.3966666666667</v>
      </c>
      <c r="U10" s="17">
        <f t="shared" si="3"/>
        <v>46439.66666666667</v>
      </c>
      <c r="V10" s="21"/>
      <c r="W10" s="22" t="s">
        <v>33</v>
      </c>
    </row>
    <row r="11" spans="1:23" ht="15">
      <c r="A11" s="13">
        <v>9</v>
      </c>
      <c r="B11" s="25" t="s">
        <v>45</v>
      </c>
      <c r="C11" s="15">
        <v>300</v>
      </c>
      <c r="D11" s="16" t="s">
        <v>46</v>
      </c>
      <c r="E11" s="16" t="s">
        <v>47</v>
      </c>
      <c r="F11" s="26">
        <v>1079.7</v>
      </c>
      <c r="G11" s="18">
        <f t="shared" si="0"/>
        <v>323910</v>
      </c>
      <c r="H11" s="16" t="s">
        <v>48</v>
      </c>
      <c r="I11" s="19">
        <v>1126.13</v>
      </c>
      <c r="J11" s="18">
        <f t="shared" si="1"/>
        <v>337839.00000000006</v>
      </c>
      <c r="K11" s="16" t="s">
        <v>48</v>
      </c>
      <c r="L11" s="19">
        <f>137790/100</f>
        <v>1377.9</v>
      </c>
      <c r="M11" s="18">
        <f t="shared" si="2"/>
        <v>413370</v>
      </c>
      <c r="N11" s="20"/>
      <c r="O11" s="20"/>
      <c r="P11" s="20"/>
      <c r="Q11" s="16">
        <v>278.6</v>
      </c>
      <c r="R11" s="16">
        <v>4.38</v>
      </c>
      <c r="S11" s="19">
        <f>+Q11*R11</f>
        <v>1220.268</v>
      </c>
      <c r="T11" s="17">
        <f>AVERAGE(F11,I11,O11)</f>
        <v>1102.915</v>
      </c>
      <c r="U11" s="17">
        <f t="shared" si="3"/>
        <v>330874.5</v>
      </c>
      <c r="V11" s="21">
        <f>+(T11-S11)/S11</f>
        <v>-0.09616985776894917</v>
      </c>
      <c r="W11" s="22" t="s">
        <v>49</v>
      </c>
    </row>
    <row r="12" spans="1:23" ht="45">
      <c r="A12" s="13">
        <v>10</v>
      </c>
      <c r="B12" s="27" t="s">
        <v>50</v>
      </c>
      <c r="C12" s="15">
        <v>4000</v>
      </c>
      <c r="D12" s="16" t="s">
        <v>46</v>
      </c>
      <c r="E12" s="16" t="s">
        <v>47</v>
      </c>
      <c r="F12" s="26">
        <v>1367.5</v>
      </c>
      <c r="G12" s="18">
        <f t="shared" si="0"/>
        <v>5470000</v>
      </c>
      <c r="H12" s="16" t="s">
        <v>48</v>
      </c>
      <c r="I12" s="19">
        <v>1465.42</v>
      </c>
      <c r="J12" s="18">
        <f t="shared" si="1"/>
        <v>5861680</v>
      </c>
      <c r="K12" s="16" t="s">
        <v>48</v>
      </c>
      <c r="L12" s="19">
        <f>176820/100</f>
        <v>1768.2</v>
      </c>
      <c r="M12" s="18">
        <f t="shared" si="2"/>
        <v>7072800</v>
      </c>
      <c r="N12" s="20"/>
      <c r="O12" s="20"/>
      <c r="P12" s="20"/>
      <c r="Q12" s="16">
        <v>142.5</v>
      </c>
      <c r="R12" s="16">
        <v>4.38</v>
      </c>
      <c r="S12" s="19">
        <f>+Q12*R12</f>
        <v>624.15</v>
      </c>
      <c r="T12" s="17">
        <f>AVERAGE(F12,I12,L12,O12,S12)</f>
        <v>1306.3174999999999</v>
      </c>
      <c r="U12" s="17">
        <f t="shared" si="3"/>
        <v>5225269.999999999</v>
      </c>
      <c r="V12" s="21">
        <f>+(T12-S12)/S12</f>
        <v>1.0929544180084914</v>
      </c>
      <c r="W12" s="22" t="s">
        <v>51</v>
      </c>
    </row>
    <row r="13" spans="1:23" ht="30">
      <c r="A13" s="13">
        <v>11</v>
      </c>
      <c r="B13" s="23" t="s">
        <v>52</v>
      </c>
      <c r="C13" s="15">
        <v>1000</v>
      </c>
      <c r="D13" s="16" t="s">
        <v>53</v>
      </c>
      <c r="E13" s="16" t="s">
        <v>54</v>
      </c>
      <c r="F13" s="26">
        <v>2903.6</v>
      </c>
      <c r="G13" s="18">
        <f t="shared" si="0"/>
        <v>2903600</v>
      </c>
      <c r="H13" s="16" t="s">
        <v>25</v>
      </c>
      <c r="I13" s="19">
        <v>3074.17</v>
      </c>
      <c r="J13" s="18">
        <f t="shared" si="1"/>
        <v>3074170</v>
      </c>
      <c r="K13" s="16" t="s">
        <v>55</v>
      </c>
      <c r="L13" s="19">
        <v>3706.5</v>
      </c>
      <c r="M13" s="18">
        <f t="shared" si="2"/>
        <v>3706500</v>
      </c>
      <c r="N13" s="20"/>
      <c r="O13" s="20"/>
      <c r="P13" s="20"/>
      <c r="Q13" s="16">
        <v>674.2</v>
      </c>
      <c r="R13" s="16">
        <v>4.38</v>
      </c>
      <c r="S13" s="19">
        <f>+Q13*R13</f>
        <v>2952.996</v>
      </c>
      <c r="T13" s="17">
        <f>AVERAGE(F13,I13,O13,S13)</f>
        <v>2976.922</v>
      </c>
      <c r="U13" s="17">
        <f t="shared" si="3"/>
        <v>2976922</v>
      </c>
      <c r="V13" s="21">
        <f>+(T13-S13)/S13</f>
        <v>0.008102279854087147</v>
      </c>
      <c r="W13" s="22" t="s">
        <v>56</v>
      </c>
    </row>
    <row r="14" spans="1:23" ht="15">
      <c r="A14" s="13">
        <v>12</v>
      </c>
      <c r="B14" s="27" t="s">
        <v>57</v>
      </c>
      <c r="C14" s="15">
        <v>1440</v>
      </c>
      <c r="D14" s="16" t="s">
        <v>58</v>
      </c>
      <c r="E14" s="16" t="s">
        <v>59</v>
      </c>
      <c r="F14" s="26">
        <v>822</v>
      </c>
      <c r="G14" s="18">
        <f t="shared" si="0"/>
        <v>1183680</v>
      </c>
      <c r="H14" s="16" t="s">
        <v>25</v>
      </c>
      <c r="I14" s="19">
        <v>584.11</v>
      </c>
      <c r="J14" s="18">
        <f t="shared" si="1"/>
        <v>841118.4</v>
      </c>
      <c r="K14" s="16" t="s">
        <v>60</v>
      </c>
      <c r="L14" s="19">
        <v>582.3</v>
      </c>
      <c r="M14" s="18">
        <f t="shared" si="2"/>
        <v>838511.9999999999</v>
      </c>
      <c r="N14" s="20"/>
      <c r="O14" s="20"/>
      <c r="P14" s="20"/>
      <c r="Q14" s="16"/>
      <c r="R14" s="16">
        <v>4.38</v>
      </c>
      <c r="S14" s="19"/>
      <c r="T14" s="17">
        <f>AVERAGE(F14,I14,L14,O14,S14)</f>
        <v>662.8033333333334</v>
      </c>
      <c r="U14" s="17">
        <f t="shared" si="3"/>
        <v>954436.8</v>
      </c>
      <c r="V14" s="21"/>
      <c r="W14" s="24" t="s">
        <v>27</v>
      </c>
    </row>
    <row r="15" spans="1:23" ht="15">
      <c r="A15" s="13">
        <v>13</v>
      </c>
      <c r="B15" s="14" t="s">
        <v>61</v>
      </c>
      <c r="C15" s="15">
        <v>600</v>
      </c>
      <c r="D15" s="16" t="s">
        <v>62</v>
      </c>
      <c r="E15" s="16" t="s">
        <v>24</v>
      </c>
      <c r="F15" s="26">
        <v>531</v>
      </c>
      <c r="G15" s="18">
        <f t="shared" si="0"/>
        <v>318600</v>
      </c>
      <c r="H15" s="16" t="s">
        <v>31</v>
      </c>
      <c r="I15" s="19">
        <v>1055.72</v>
      </c>
      <c r="J15" s="18">
        <f t="shared" si="1"/>
        <v>633432</v>
      </c>
      <c r="K15" s="16" t="s">
        <v>63</v>
      </c>
      <c r="L15" s="19">
        <f>5889.16/12</f>
        <v>490.7633333333333</v>
      </c>
      <c r="M15" s="18">
        <f t="shared" si="2"/>
        <v>294458</v>
      </c>
      <c r="N15" s="20"/>
      <c r="O15" s="20"/>
      <c r="P15" s="20"/>
      <c r="Q15" s="16">
        <v>172.85</v>
      </c>
      <c r="R15" s="16">
        <v>4.38</v>
      </c>
      <c r="S15" s="19">
        <f>+Q15*R15</f>
        <v>757.083</v>
      </c>
      <c r="T15" s="17">
        <f>AVERAGE(F15,L15,O15,S15)</f>
        <v>592.9487777777778</v>
      </c>
      <c r="U15" s="17">
        <f t="shared" si="3"/>
        <v>355769.26666666666</v>
      </c>
      <c r="V15" s="21">
        <f>+(T15-S15)/S15</f>
        <v>-0.21679818754644103</v>
      </c>
      <c r="W15" s="24" t="s">
        <v>64</v>
      </c>
    </row>
    <row r="16" spans="1:23" ht="15">
      <c r="A16" s="13">
        <v>14</v>
      </c>
      <c r="B16" s="14" t="s">
        <v>65</v>
      </c>
      <c r="C16" s="15">
        <v>168</v>
      </c>
      <c r="D16" s="16" t="s">
        <v>62</v>
      </c>
      <c r="E16" s="16" t="s">
        <v>66</v>
      </c>
      <c r="F16" s="17">
        <v>2130</v>
      </c>
      <c r="G16" s="18">
        <f t="shared" si="0"/>
        <v>357840</v>
      </c>
      <c r="H16" s="16" t="s">
        <v>67</v>
      </c>
      <c r="I16" s="19">
        <v>777.52</v>
      </c>
      <c r="J16" s="18">
        <f t="shared" si="1"/>
        <v>130623.36</v>
      </c>
      <c r="K16" s="16" t="s">
        <v>68</v>
      </c>
      <c r="L16" s="19">
        <f>53217.1/36</f>
        <v>1478.2527777777777</v>
      </c>
      <c r="M16" s="18">
        <f t="shared" si="2"/>
        <v>248346.46666666667</v>
      </c>
      <c r="N16" s="20"/>
      <c r="O16" s="20">
        <v>1782</v>
      </c>
      <c r="P16" s="20">
        <f>+O16*C16</f>
        <v>299376</v>
      </c>
      <c r="Q16" s="16">
        <v>416.6</v>
      </c>
      <c r="R16" s="16">
        <v>4.38</v>
      </c>
      <c r="S16" s="19">
        <f>+Q16*R16</f>
        <v>1824.708</v>
      </c>
      <c r="T16" s="17">
        <f>AVERAGE(F16,I16,L16,O16,S16)</f>
        <v>1598.4961555555558</v>
      </c>
      <c r="U16" s="17">
        <f t="shared" si="3"/>
        <v>268547.35413333337</v>
      </c>
      <c r="V16" s="21">
        <f>+(T16-S16)/S16</f>
        <v>-0.12397153103096183</v>
      </c>
      <c r="W16" s="22" t="s">
        <v>21</v>
      </c>
    </row>
    <row r="17" spans="1:23" ht="15">
      <c r="A17" s="13">
        <v>15</v>
      </c>
      <c r="B17" s="14" t="s">
        <v>69</v>
      </c>
      <c r="C17" s="15">
        <v>1800</v>
      </c>
      <c r="D17" s="16" t="s">
        <v>70</v>
      </c>
      <c r="E17" s="28" t="s">
        <v>71</v>
      </c>
      <c r="F17" s="29">
        <f>767.9*2</f>
        <v>1535.8</v>
      </c>
      <c r="G17" s="18">
        <f t="shared" si="0"/>
        <v>2764440</v>
      </c>
      <c r="H17" s="16" t="s">
        <v>72</v>
      </c>
      <c r="I17" s="19">
        <v>1158.3</v>
      </c>
      <c r="J17" s="18">
        <f t="shared" si="1"/>
        <v>2084940</v>
      </c>
      <c r="K17" s="16" t="s">
        <v>73</v>
      </c>
      <c r="L17" s="19">
        <v>2100</v>
      </c>
      <c r="M17" s="18">
        <f t="shared" si="2"/>
        <v>3780000</v>
      </c>
      <c r="N17" s="30"/>
      <c r="O17" s="20">
        <v>525</v>
      </c>
      <c r="P17" s="20">
        <f>+O17*C17</f>
        <v>945000</v>
      </c>
      <c r="Q17" s="16"/>
      <c r="R17" s="16">
        <v>4.38</v>
      </c>
      <c r="S17" s="19"/>
      <c r="T17" s="29">
        <f>AVERAGE(F17,I17,L17,O17,S17)</f>
        <v>1329.775</v>
      </c>
      <c r="U17" s="17">
        <f t="shared" si="3"/>
        <v>2393595</v>
      </c>
      <c r="V17" s="21"/>
      <c r="W17" s="24" t="s">
        <v>33</v>
      </c>
    </row>
    <row r="18" spans="1:23" ht="15">
      <c r="A18" s="13">
        <v>16</v>
      </c>
      <c r="B18" s="14" t="s">
        <v>74</v>
      </c>
      <c r="C18" s="15">
        <v>400</v>
      </c>
      <c r="D18" s="16" t="s">
        <v>70</v>
      </c>
      <c r="E18" s="28" t="s">
        <v>71</v>
      </c>
      <c r="F18" s="26">
        <v>2481.9</v>
      </c>
      <c r="G18" s="18">
        <f t="shared" si="0"/>
        <v>992760</v>
      </c>
      <c r="H18" s="16" t="s">
        <v>72</v>
      </c>
      <c r="I18" s="19">
        <v>1787.5</v>
      </c>
      <c r="J18" s="18">
        <f t="shared" si="1"/>
        <v>715000</v>
      </c>
      <c r="K18" s="16" t="s">
        <v>26</v>
      </c>
      <c r="L18" s="19">
        <v>2260</v>
      </c>
      <c r="M18" s="18">
        <f t="shared" si="2"/>
        <v>904000</v>
      </c>
      <c r="N18" s="20"/>
      <c r="O18" s="20"/>
      <c r="P18" s="20"/>
      <c r="Q18" s="16"/>
      <c r="R18" s="16">
        <v>4.38</v>
      </c>
      <c r="S18" s="19"/>
      <c r="T18" s="29">
        <f>AVERAGE(F18,I18,L18,O18,S18)</f>
        <v>2176.4666666666667</v>
      </c>
      <c r="U18" s="17">
        <f t="shared" si="3"/>
        <v>870586.6666666666</v>
      </c>
      <c r="V18" s="21"/>
      <c r="W18" s="24" t="s">
        <v>33</v>
      </c>
    </row>
    <row r="19" spans="1:23" ht="15">
      <c r="A19" s="13">
        <v>17</v>
      </c>
      <c r="B19" s="27" t="s">
        <v>75</v>
      </c>
      <c r="C19" s="15">
        <v>300</v>
      </c>
      <c r="D19" s="16" t="s">
        <v>76</v>
      </c>
      <c r="E19" s="16" t="s">
        <v>77</v>
      </c>
      <c r="F19" s="26">
        <v>2515.6</v>
      </c>
      <c r="G19" s="18">
        <f t="shared" si="0"/>
        <v>754680</v>
      </c>
      <c r="H19" s="16" t="s">
        <v>31</v>
      </c>
      <c r="I19" s="19">
        <v>1935.65</v>
      </c>
      <c r="J19" s="18">
        <f t="shared" si="1"/>
        <v>580695</v>
      </c>
      <c r="K19" s="16" t="s">
        <v>78</v>
      </c>
      <c r="L19" s="19">
        <v>3000</v>
      </c>
      <c r="M19" s="18">
        <f t="shared" si="2"/>
        <v>900000</v>
      </c>
      <c r="N19" s="20"/>
      <c r="O19" s="20"/>
      <c r="P19" s="20"/>
      <c r="Q19" s="16">
        <v>440.75</v>
      </c>
      <c r="R19" s="16">
        <v>4.38</v>
      </c>
      <c r="S19" s="19">
        <f>+Q19*R19</f>
        <v>1930.485</v>
      </c>
      <c r="T19" s="17">
        <f>AVERAGE(F19,I19,O19,S19)</f>
        <v>2127.245</v>
      </c>
      <c r="U19" s="17">
        <f t="shared" si="3"/>
        <v>638173.5</v>
      </c>
      <c r="V19" s="21">
        <f>+(T19-S19)/S19</f>
        <v>0.10192257386097277</v>
      </c>
      <c r="W19" s="24" t="s">
        <v>79</v>
      </c>
    </row>
    <row r="20" spans="1:23" ht="45">
      <c r="A20" s="13">
        <v>18</v>
      </c>
      <c r="B20" s="27" t="s">
        <v>80</v>
      </c>
      <c r="C20" s="15">
        <v>24</v>
      </c>
      <c r="D20" s="16" t="s">
        <v>81</v>
      </c>
      <c r="E20" s="16" t="s">
        <v>82</v>
      </c>
      <c r="F20" s="26">
        <v>1661.2</v>
      </c>
      <c r="G20" s="18">
        <f t="shared" si="0"/>
        <v>39868.8</v>
      </c>
      <c r="H20" s="16" t="s">
        <v>83</v>
      </c>
      <c r="I20" s="19">
        <v>1320.91</v>
      </c>
      <c r="J20" s="18">
        <f t="shared" si="1"/>
        <v>31701.840000000004</v>
      </c>
      <c r="K20" s="16" t="s">
        <v>83</v>
      </c>
      <c r="L20" s="19">
        <v>1478.32</v>
      </c>
      <c r="M20" s="18">
        <f t="shared" si="2"/>
        <v>35479.68</v>
      </c>
      <c r="N20" s="20"/>
      <c r="O20" s="20"/>
      <c r="P20" s="20"/>
      <c r="Q20" s="16">
        <v>164.72</v>
      </c>
      <c r="R20" s="16">
        <v>4.38</v>
      </c>
      <c r="S20" s="19">
        <f>+Q20*R20</f>
        <v>721.4736</v>
      </c>
      <c r="T20" s="17">
        <f aca="true" t="shared" si="5" ref="T20:T31">AVERAGE(F20,I20,L20,O20,S20)</f>
        <v>1295.4759000000001</v>
      </c>
      <c r="U20" s="17">
        <f t="shared" si="3"/>
        <v>31091.4216</v>
      </c>
      <c r="V20" s="21">
        <f>+(T20-S20)/S20</f>
        <v>0.7955970946130254</v>
      </c>
      <c r="W20" s="22" t="s">
        <v>84</v>
      </c>
    </row>
    <row r="21" spans="1:23" ht="45">
      <c r="A21" s="13">
        <v>19</v>
      </c>
      <c r="B21" s="27" t="s">
        <v>85</v>
      </c>
      <c r="C21" s="15">
        <v>48</v>
      </c>
      <c r="D21" s="16" t="s">
        <v>81</v>
      </c>
      <c r="E21" s="16" t="s">
        <v>82</v>
      </c>
      <c r="F21" s="26">
        <v>1661.2</v>
      </c>
      <c r="G21" s="18">
        <f t="shared" si="0"/>
        <v>79737.6</v>
      </c>
      <c r="H21" s="16" t="s">
        <v>83</v>
      </c>
      <c r="I21" s="19">
        <v>1320.91</v>
      </c>
      <c r="J21" s="18">
        <f t="shared" si="1"/>
        <v>63403.68000000001</v>
      </c>
      <c r="K21" s="16" t="s">
        <v>83</v>
      </c>
      <c r="L21" s="19">
        <v>1478.32</v>
      </c>
      <c r="M21" s="18">
        <f t="shared" si="2"/>
        <v>70959.36</v>
      </c>
      <c r="N21" s="20"/>
      <c r="O21" s="20"/>
      <c r="P21" s="20"/>
      <c r="Q21" s="16">
        <v>164.72</v>
      </c>
      <c r="R21" s="16">
        <v>4.38</v>
      </c>
      <c r="S21" s="19">
        <f>+Q21*R21</f>
        <v>721.4736</v>
      </c>
      <c r="T21" s="17">
        <f t="shared" si="5"/>
        <v>1295.4759000000001</v>
      </c>
      <c r="U21" s="17">
        <f t="shared" si="3"/>
        <v>62182.8432</v>
      </c>
      <c r="V21" s="21">
        <f>+(T21-S21)/S21</f>
        <v>0.7955970946130254</v>
      </c>
      <c r="W21" s="22" t="s">
        <v>84</v>
      </c>
    </row>
    <row r="22" spans="1:23" ht="15">
      <c r="A22" s="13">
        <v>20</v>
      </c>
      <c r="B22" s="14" t="s">
        <v>86</v>
      </c>
      <c r="C22" s="15">
        <v>12</v>
      </c>
      <c r="D22" s="16" t="s">
        <v>81</v>
      </c>
      <c r="E22" s="16" t="s">
        <v>87</v>
      </c>
      <c r="F22" s="26">
        <v>1870.8</v>
      </c>
      <c r="G22" s="18">
        <f t="shared" si="0"/>
        <v>22449.6</v>
      </c>
      <c r="H22" s="16" t="s">
        <v>88</v>
      </c>
      <c r="I22" s="19">
        <v>1348.75</v>
      </c>
      <c r="J22" s="18">
        <f t="shared" si="1"/>
        <v>16185</v>
      </c>
      <c r="K22" s="16" t="s">
        <v>89</v>
      </c>
      <c r="L22" s="19">
        <v>1600</v>
      </c>
      <c r="M22" s="18">
        <f t="shared" si="2"/>
        <v>19200</v>
      </c>
      <c r="N22" s="20"/>
      <c r="O22" s="20"/>
      <c r="P22" s="20"/>
      <c r="Q22" s="16"/>
      <c r="R22" s="16">
        <v>4.38</v>
      </c>
      <c r="S22" s="19"/>
      <c r="T22" s="17">
        <f t="shared" si="5"/>
        <v>1606.5166666666667</v>
      </c>
      <c r="U22" s="17">
        <f t="shared" si="3"/>
        <v>19278.2</v>
      </c>
      <c r="V22" s="21"/>
      <c r="W22" s="24" t="s">
        <v>33</v>
      </c>
    </row>
    <row r="23" spans="1:23" ht="15">
      <c r="A23" s="13">
        <v>21</v>
      </c>
      <c r="B23" s="14" t="s">
        <v>90</v>
      </c>
      <c r="C23" s="15">
        <v>12</v>
      </c>
      <c r="D23" s="16" t="s">
        <v>81</v>
      </c>
      <c r="E23" s="16" t="s">
        <v>87</v>
      </c>
      <c r="F23" s="26">
        <v>1870.8</v>
      </c>
      <c r="G23" s="18">
        <f t="shared" si="0"/>
        <v>22449.6</v>
      </c>
      <c r="H23" s="16" t="s">
        <v>88</v>
      </c>
      <c r="I23" s="19">
        <v>1348.75</v>
      </c>
      <c r="J23" s="18">
        <f t="shared" si="1"/>
        <v>16185</v>
      </c>
      <c r="K23" s="16" t="s">
        <v>89</v>
      </c>
      <c r="L23" s="19">
        <v>1600</v>
      </c>
      <c r="M23" s="18">
        <f t="shared" si="2"/>
        <v>19200</v>
      </c>
      <c r="N23" s="20"/>
      <c r="O23" s="20"/>
      <c r="P23" s="20"/>
      <c r="Q23" s="16"/>
      <c r="R23" s="16">
        <v>4.38</v>
      </c>
      <c r="S23" s="19"/>
      <c r="T23" s="17">
        <f t="shared" si="5"/>
        <v>1606.5166666666667</v>
      </c>
      <c r="U23" s="17">
        <f t="shared" si="3"/>
        <v>19278.2</v>
      </c>
      <c r="V23" s="21"/>
      <c r="W23" s="24" t="s">
        <v>33</v>
      </c>
    </row>
    <row r="24" spans="1:23" ht="15">
      <c r="A24" s="13">
        <v>22</v>
      </c>
      <c r="B24" s="31" t="s">
        <v>91</v>
      </c>
      <c r="C24" s="15">
        <v>1000</v>
      </c>
      <c r="D24" s="16" t="s">
        <v>92</v>
      </c>
      <c r="E24" s="16" t="s">
        <v>93</v>
      </c>
      <c r="F24" s="26">
        <v>77.88</v>
      </c>
      <c r="G24" s="18">
        <f t="shared" si="0"/>
        <v>77880</v>
      </c>
      <c r="H24" s="16" t="s">
        <v>94</v>
      </c>
      <c r="I24" s="32">
        <f>7016.79/100</f>
        <v>70.1679</v>
      </c>
      <c r="J24" s="18">
        <f t="shared" si="1"/>
        <v>70167.90000000001</v>
      </c>
      <c r="K24" s="16" t="s">
        <v>95</v>
      </c>
      <c r="L24" s="19">
        <v>79.9</v>
      </c>
      <c r="M24" s="18">
        <f t="shared" si="2"/>
        <v>79900</v>
      </c>
      <c r="N24" s="20"/>
      <c r="O24" s="20">
        <v>66</v>
      </c>
      <c r="P24" s="20">
        <f>+O24*C24</f>
        <v>66000</v>
      </c>
      <c r="Q24" s="16">
        <v>17.04</v>
      </c>
      <c r="R24" s="16">
        <v>4.38</v>
      </c>
      <c r="S24" s="19">
        <f>+Q24*R24</f>
        <v>74.6352</v>
      </c>
      <c r="T24" s="17">
        <f t="shared" si="5"/>
        <v>73.71662</v>
      </c>
      <c r="U24" s="17">
        <f t="shared" si="3"/>
        <v>73716.62000000001</v>
      </c>
      <c r="V24" s="21">
        <f>+(T24-S24)/S24</f>
        <v>-0.012307597487512482</v>
      </c>
      <c r="W24" s="22" t="s">
        <v>21</v>
      </c>
    </row>
    <row r="25" spans="1:23" ht="15">
      <c r="A25" s="13">
        <v>23</v>
      </c>
      <c r="B25" s="31" t="s">
        <v>96</v>
      </c>
      <c r="C25" s="15">
        <v>500</v>
      </c>
      <c r="D25" s="16" t="s">
        <v>97</v>
      </c>
      <c r="E25" s="16" t="s">
        <v>98</v>
      </c>
      <c r="F25" s="26">
        <v>214.1</v>
      </c>
      <c r="G25" s="18">
        <f t="shared" si="0"/>
        <v>107050</v>
      </c>
      <c r="H25" s="16" t="s">
        <v>36</v>
      </c>
      <c r="I25" s="19">
        <v>117.37</v>
      </c>
      <c r="J25" s="18">
        <f t="shared" si="1"/>
        <v>58685</v>
      </c>
      <c r="K25" s="16" t="s">
        <v>99</v>
      </c>
      <c r="L25" s="19">
        <v>170</v>
      </c>
      <c r="M25" s="18">
        <f t="shared" si="2"/>
        <v>85000</v>
      </c>
      <c r="N25" s="20"/>
      <c r="O25" s="20"/>
      <c r="P25" s="20"/>
      <c r="Q25" s="16"/>
      <c r="R25" s="16">
        <v>4.38</v>
      </c>
      <c r="S25" s="19"/>
      <c r="T25" s="17">
        <f t="shared" si="5"/>
        <v>167.15666666666667</v>
      </c>
      <c r="U25" s="17">
        <f t="shared" si="3"/>
        <v>83578.33333333333</v>
      </c>
      <c r="V25" s="21"/>
      <c r="W25" s="24" t="s">
        <v>33</v>
      </c>
    </row>
    <row r="26" spans="1:23" ht="15">
      <c r="A26" s="13">
        <v>24</v>
      </c>
      <c r="B26" s="14" t="s">
        <v>100</v>
      </c>
      <c r="C26" s="15">
        <v>300</v>
      </c>
      <c r="D26" s="16" t="s">
        <v>101</v>
      </c>
      <c r="E26" s="16" t="s">
        <v>102</v>
      </c>
      <c r="F26" s="26">
        <v>3408.9</v>
      </c>
      <c r="G26" s="18">
        <f t="shared" si="0"/>
        <v>1022670</v>
      </c>
      <c r="H26" s="16" t="s">
        <v>25</v>
      </c>
      <c r="I26" s="19">
        <v>2911.75</v>
      </c>
      <c r="J26" s="18">
        <f t="shared" si="1"/>
        <v>873525</v>
      </c>
      <c r="K26" s="16" t="s">
        <v>103</v>
      </c>
      <c r="L26" s="19">
        <v>2168.25</v>
      </c>
      <c r="M26" s="18">
        <f t="shared" si="2"/>
        <v>650475</v>
      </c>
      <c r="N26" s="20"/>
      <c r="O26" s="20"/>
      <c r="P26" s="20"/>
      <c r="Q26" s="16"/>
      <c r="R26" s="16">
        <v>4.38</v>
      </c>
      <c r="S26" s="19"/>
      <c r="T26" s="17">
        <f t="shared" si="5"/>
        <v>2829.633333333333</v>
      </c>
      <c r="U26" s="17">
        <f t="shared" si="3"/>
        <v>848890</v>
      </c>
      <c r="V26" s="21"/>
      <c r="W26" s="24" t="s">
        <v>33</v>
      </c>
    </row>
    <row r="27" spans="1:23" ht="15">
      <c r="A27" s="13">
        <v>25</v>
      </c>
      <c r="B27" s="14" t="s">
        <v>104</v>
      </c>
      <c r="C27" s="15">
        <v>300</v>
      </c>
      <c r="D27" s="16" t="s">
        <v>101</v>
      </c>
      <c r="E27" s="16" t="s">
        <v>102</v>
      </c>
      <c r="F27" s="26">
        <v>5584.6</v>
      </c>
      <c r="G27" s="18">
        <f t="shared" si="0"/>
        <v>1675380</v>
      </c>
      <c r="H27" s="16" t="s">
        <v>25</v>
      </c>
      <c r="I27" s="19">
        <v>12946.28</v>
      </c>
      <c r="J27" s="18">
        <f t="shared" si="1"/>
        <v>3883884</v>
      </c>
      <c r="K27" s="16" t="s">
        <v>105</v>
      </c>
      <c r="L27" s="19">
        <v>9190</v>
      </c>
      <c r="M27" s="18">
        <f t="shared" si="2"/>
        <v>2757000</v>
      </c>
      <c r="N27" s="20"/>
      <c r="O27" s="20">
        <v>1895</v>
      </c>
      <c r="P27" s="20">
        <f>+O27*C27</f>
        <v>568500</v>
      </c>
      <c r="Q27" s="16"/>
      <c r="R27" s="16">
        <v>4.38</v>
      </c>
      <c r="S27" s="19"/>
      <c r="T27" s="17">
        <f t="shared" si="5"/>
        <v>7403.97</v>
      </c>
      <c r="U27" s="17">
        <f t="shared" si="3"/>
        <v>2221191</v>
      </c>
      <c r="V27" s="21"/>
      <c r="W27" s="24" t="s">
        <v>33</v>
      </c>
    </row>
    <row r="28" spans="1:23" ht="15">
      <c r="A28" s="13">
        <v>26</v>
      </c>
      <c r="B28" s="14" t="s">
        <v>106</v>
      </c>
      <c r="C28" s="15">
        <v>600</v>
      </c>
      <c r="D28" s="16" t="s">
        <v>107</v>
      </c>
      <c r="E28" s="16" t="s">
        <v>108</v>
      </c>
      <c r="F28" s="26">
        <v>94</v>
      </c>
      <c r="G28" s="18">
        <f t="shared" si="0"/>
        <v>56400</v>
      </c>
      <c r="H28" s="16" t="s">
        <v>43</v>
      </c>
      <c r="I28" s="19">
        <v>235.88</v>
      </c>
      <c r="J28" s="18">
        <f t="shared" si="1"/>
        <v>141528</v>
      </c>
      <c r="K28" s="33" t="s">
        <v>26</v>
      </c>
      <c r="L28" s="19">
        <f>2054.44/12</f>
        <v>171.20333333333335</v>
      </c>
      <c r="M28" s="18">
        <f t="shared" si="2"/>
        <v>102722.00000000001</v>
      </c>
      <c r="N28" s="20"/>
      <c r="O28" s="20">
        <v>83</v>
      </c>
      <c r="P28" s="20">
        <f>+O28*C28</f>
        <v>49800</v>
      </c>
      <c r="Q28" s="16">
        <v>53</v>
      </c>
      <c r="R28" s="16">
        <v>4.38</v>
      </c>
      <c r="S28" s="19">
        <f>+Q28*R28</f>
        <v>232.14</v>
      </c>
      <c r="T28" s="17">
        <f t="shared" si="5"/>
        <v>163.24466666666666</v>
      </c>
      <c r="U28" s="17">
        <f t="shared" si="3"/>
        <v>97946.8</v>
      </c>
      <c r="V28" s="21">
        <f>+(T28-S28)/S28</f>
        <v>-0.29678355015651475</v>
      </c>
      <c r="W28" s="22" t="s">
        <v>21</v>
      </c>
    </row>
    <row r="29" spans="1:23" ht="15">
      <c r="A29" s="13">
        <v>27</v>
      </c>
      <c r="B29" s="14" t="s">
        <v>109</v>
      </c>
      <c r="C29" s="15">
        <v>200</v>
      </c>
      <c r="D29" s="16" t="s">
        <v>110</v>
      </c>
      <c r="E29" s="16" t="s">
        <v>111</v>
      </c>
      <c r="F29" s="26">
        <v>741.1</v>
      </c>
      <c r="G29" s="18">
        <f t="shared" si="0"/>
        <v>148220</v>
      </c>
      <c r="H29" s="16" t="s">
        <v>88</v>
      </c>
      <c r="I29" s="19">
        <v>1076.9</v>
      </c>
      <c r="J29" s="18">
        <f t="shared" si="1"/>
        <v>215380.00000000003</v>
      </c>
      <c r="K29" s="16" t="s">
        <v>112</v>
      </c>
      <c r="L29" s="19">
        <f>10130.11/12</f>
        <v>844.1758333333333</v>
      </c>
      <c r="M29" s="18">
        <f t="shared" si="2"/>
        <v>168835.16666666666</v>
      </c>
      <c r="N29" s="20"/>
      <c r="O29" s="20"/>
      <c r="P29" s="20"/>
      <c r="Q29" s="16"/>
      <c r="R29" s="16">
        <v>4.38</v>
      </c>
      <c r="S29" s="19"/>
      <c r="T29" s="17">
        <f t="shared" si="5"/>
        <v>887.3919444444444</v>
      </c>
      <c r="U29" s="17">
        <f t="shared" si="3"/>
        <v>177478.38888888888</v>
      </c>
      <c r="V29" s="21"/>
      <c r="W29" s="24" t="s">
        <v>33</v>
      </c>
    </row>
    <row r="30" spans="1:23" ht="15">
      <c r="A30" s="13">
        <v>28</v>
      </c>
      <c r="B30" s="14" t="s">
        <v>113</v>
      </c>
      <c r="C30" s="15">
        <v>200</v>
      </c>
      <c r="D30" s="16" t="s">
        <v>110</v>
      </c>
      <c r="E30" s="16" t="s">
        <v>111</v>
      </c>
      <c r="F30" s="26">
        <v>741.1</v>
      </c>
      <c r="G30" s="18">
        <f t="shared" si="0"/>
        <v>148220</v>
      </c>
      <c r="H30" s="16" t="s">
        <v>88</v>
      </c>
      <c r="I30" s="19">
        <v>1076.9</v>
      </c>
      <c r="J30" s="18">
        <f t="shared" si="1"/>
        <v>215380.00000000003</v>
      </c>
      <c r="K30" s="16" t="s">
        <v>112</v>
      </c>
      <c r="L30" s="19">
        <f>10130.11/12</f>
        <v>844.1758333333333</v>
      </c>
      <c r="M30" s="18">
        <f t="shared" si="2"/>
        <v>168835.16666666666</v>
      </c>
      <c r="N30" s="20"/>
      <c r="O30" s="20"/>
      <c r="P30" s="20"/>
      <c r="Q30" s="16"/>
      <c r="R30" s="16">
        <v>4.38</v>
      </c>
      <c r="S30" s="19"/>
      <c r="T30" s="17">
        <f t="shared" si="5"/>
        <v>887.3919444444444</v>
      </c>
      <c r="U30" s="17">
        <f t="shared" si="3"/>
        <v>177478.38888888888</v>
      </c>
      <c r="V30" s="21"/>
      <c r="W30" s="24" t="s">
        <v>33</v>
      </c>
    </row>
    <row r="31" spans="1:23" ht="15">
      <c r="A31" s="13">
        <v>29</v>
      </c>
      <c r="B31" s="14" t="s">
        <v>114</v>
      </c>
      <c r="C31" s="15">
        <v>100</v>
      </c>
      <c r="D31" s="16" t="s">
        <v>110</v>
      </c>
      <c r="E31" s="16" t="s">
        <v>111</v>
      </c>
      <c r="F31" s="26">
        <v>741.1</v>
      </c>
      <c r="G31" s="18">
        <f t="shared" si="0"/>
        <v>74110</v>
      </c>
      <c r="H31" s="16" t="s">
        <v>88</v>
      </c>
      <c r="I31" s="19">
        <v>1076.9</v>
      </c>
      <c r="J31" s="18">
        <f t="shared" si="1"/>
        <v>107690.00000000001</v>
      </c>
      <c r="K31" s="16" t="s">
        <v>112</v>
      </c>
      <c r="L31" s="19">
        <f>10130.11/12</f>
        <v>844.1758333333333</v>
      </c>
      <c r="M31" s="18">
        <f t="shared" si="2"/>
        <v>84417.58333333333</v>
      </c>
      <c r="N31" s="20"/>
      <c r="O31" s="20"/>
      <c r="P31" s="20"/>
      <c r="Q31" s="16"/>
      <c r="R31" s="16">
        <v>4.38</v>
      </c>
      <c r="S31" s="19"/>
      <c r="T31" s="17">
        <f t="shared" si="5"/>
        <v>887.3919444444444</v>
      </c>
      <c r="U31" s="17">
        <f t="shared" si="3"/>
        <v>88739.19444444444</v>
      </c>
      <c r="V31" s="21"/>
      <c r="W31" s="24" t="s">
        <v>33</v>
      </c>
    </row>
    <row r="32" spans="1:23" ht="15">
      <c r="A32" s="13">
        <v>30</v>
      </c>
      <c r="B32" s="14" t="s">
        <v>115</v>
      </c>
      <c r="C32" s="15">
        <v>600</v>
      </c>
      <c r="D32" s="16" t="s">
        <v>116</v>
      </c>
      <c r="E32" s="16" t="s">
        <v>117</v>
      </c>
      <c r="F32" s="26">
        <v>1509.8</v>
      </c>
      <c r="G32" s="18">
        <f t="shared" si="0"/>
        <v>905880</v>
      </c>
      <c r="H32" s="16" t="s">
        <v>36</v>
      </c>
      <c r="I32" s="19">
        <v>300.08</v>
      </c>
      <c r="J32" s="18">
        <f t="shared" si="1"/>
        <v>180048</v>
      </c>
      <c r="K32" s="16" t="s">
        <v>118</v>
      </c>
      <c r="L32" s="19">
        <v>1430</v>
      </c>
      <c r="M32" s="18">
        <f t="shared" si="2"/>
        <v>858000</v>
      </c>
      <c r="N32" s="20"/>
      <c r="O32" s="20">
        <v>259</v>
      </c>
      <c r="P32" s="20">
        <f>+O32*C32</f>
        <v>155400</v>
      </c>
      <c r="Q32" s="16">
        <v>328.4</v>
      </c>
      <c r="R32" s="16">
        <v>4.38</v>
      </c>
      <c r="S32" s="19">
        <f>+Q32*R32</f>
        <v>1438.3919999999998</v>
      </c>
      <c r="T32" s="17">
        <f>AVERAGE(F32,L32,S32)</f>
        <v>1459.3973333333333</v>
      </c>
      <c r="U32" s="17">
        <f t="shared" si="3"/>
        <v>875638.4</v>
      </c>
      <c r="V32" s="21">
        <f>+(T32-S32)/S32</f>
        <v>0.014603344104620655</v>
      </c>
      <c r="W32" s="24" t="s">
        <v>119</v>
      </c>
    </row>
    <row r="33" spans="1:23" ht="15">
      <c r="A33" s="13">
        <v>31</v>
      </c>
      <c r="B33" s="14" t="s">
        <v>120</v>
      </c>
      <c r="C33" s="15">
        <v>100</v>
      </c>
      <c r="D33" s="16" t="s">
        <v>121</v>
      </c>
      <c r="E33" s="16" t="s">
        <v>122</v>
      </c>
      <c r="F33" s="26">
        <v>218.5</v>
      </c>
      <c r="G33" s="18">
        <f t="shared" si="0"/>
        <v>21850</v>
      </c>
      <c r="H33" s="16" t="s">
        <v>36</v>
      </c>
      <c r="I33" s="19">
        <v>163.35</v>
      </c>
      <c r="J33" s="18">
        <f t="shared" si="1"/>
        <v>16335</v>
      </c>
      <c r="K33" s="16" t="s">
        <v>26</v>
      </c>
      <c r="L33" s="19">
        <v>320.8333333333333</v>
      </c>
      <c r="M33" s="18">
        <f t="shared" si="2"/>
        <v>32083.333333333332</v>
      </c>
      <c r="N33" s="20"/>
      <c r="O33" s="20">
        <v>179</v>
      </c>
      <c r="P33" s="20">
        <f>+O33*C33</f>
        <v>17900</v>
      </c>
      <c r="Q33" s="16">
        <v>69.4</v>
      </c>
      <c r="R33" s="16">
        <v>4.38</v>
      </c>
      <c r="S33" s="19">
        <f>+Q33*R33</f>
        <v>303.97200000000004</v>
      </c>
      <c r="T33" s="17">
        <f>AVERAGE(F33,I33,L33,O33,S33)</f>
        <v>237.13106666666667</v>
      </c>
      <c r="U33" s="17">
        <f t="shared" si="3"/>
        <v>23713.106666666667</v>
      </c>
      <c r="V33" s="21">
        <f>+(T33-S33)/S33</f>
        <v>-0.21989174441505585</v>
      </c>
      <c r="W33" s="22" t="s">
        <v>21</v>
      </c>
    </row>
    <row r="34" spans="1:23" ht="15">
      <c r="A34" s="13">
        <v>32</v>
      </c>
      <c r="B34" s="25" t="s">
        <v>123</v>
      </c>
      <c r="C34" s="15">
        <v>24</v>
      </c>
      <c r="D34" s="16" t="s">
        <v>124</v>
      </c>
      <c r="E34" s="16" t="s">
        <v>125</v>
      </c>
      <c r="F34" s="26">
        <v>2907.9</v>
      </c>
      <c r="G34" s="18">
        <f t="shared" si="0"/>
        <v>69789.6</v>
      </c>
      <c r="H34" s="34"/>
      <c r="I34" s="19"/>
      <c r="J34" s="18">
        <f t="shared" si="1"/>
        <v>0</v>
      </c>
      <c r="K34" s="16" t="s">
        <v>126</v>
      </c>
      <c r="L34" s="19">
        <v>3076</v>
      </c>
      <c r="M34" s="18">
        <f t="shared" si="2"/>
        <v>73824</v>
      </c>
      <c r="N34" s="20"/>
      <c r="O34" s="20">
        <v>4900</v>
      </c>
      <c r="P34" s="20">
        <f>+O34*C34</f>
        <v>117600</v>
      </c>
      <c r="Q34" s="16"/>
      <c r="R34" s="16">
        <v>4.38</v>
      </c>
      <c r="S34" s="19"/>
      <c r="T34" s="17">
        <f>AVERAGE(F34,I34,L34,S34)</f>
        <v>2991.95</v>
      </c>
      <c r="U34" s="17">
        <f t="shared" si="3"/>
        <v>71806.79999999999</v>
      </c>
      <c r="V34" s="21"/>
      <c r="W34" s="24" t="s">
        <v>127</v>
      </c>
    </row>
    <row r="35" spans="1:23" ht="15">
      <c r="A35" s="13">
        <v>33</v>
      </c>
      <c r="B35" s="14" t="s">
        <v>128</v>
      </c>
      <c r="C35" s="15">
        <v>3000</v>
      </c>
      <c r="D35" s="16" t="s">
        <v>129</v>
      </c>
      <c r="E35" s="16" t="s">
        <v>130</v>
      </c>
      <c r="F35" s="26">
        <v>62.25</v>
      </c>
      <c r="G35" s="18">
        <f t="shared" si="0"/>
        <v>186750</v>
      </c>
      <c r="H35" s="16" t="s">
        <v>131</v>
      </c>
      <c r="I35" s="19">
        <v>68.36</v>
      </c>
      <c r="J35" s="18">
        <f t="shared" si="1"/>
        <v>205080</v>
      </c>
      <c r="K35" s="16" t="s">
        <v>131</v>
      </c>
      <c r="L35" s="19">
        <v>58.9</v>
      </c>
      <c r="M35" s="18">
        <f t="shared" si="2"/>
        <v>176700</v>
      </c>
      <c r="N35" s="20"/>
      <c r="O35" s="20"/>
      <c r="P35" s="20"/>
      <c r="Q35" s="16"/>
      <c r="R35" s="16">
        <v>4.38</v>
      </c>
      <c r="S35" s="19"/>
      <c r="T35" s="17">
        <f>AVERAGE(F35,I35,L35,O35,S35)</f>
        <v>63.17000000000001</v>
      </c>
      <c r="U35" s="17">
        <f t="shared" si="3"/>
        <v>189510.00000000003</v>
      </c>
      <c r="V35" s="21"/>
      <c r="W35" s="24" t="s">
        <v>33</v>
      </c>
    </row>
    <row r="36" spans="1:23" ht="15">
      <c r="A36" s="13">
        <v>34</v>
      </c>
      <c r="B36" s="14" t="s">
        <v>132</v>
      </c>
      <c r="C36" s="15">
        <v>8000</v>
      </c>
      <c r="D36" s="16" t="s">
        <v>129</v>
      </c>
      <c r="E36" s="16" t="s">
        <v>130</v>
      </c>
      <c r="F36" s="26">
        <v>76.5</v>
      </c>
      <c r="G36" s="18">
        <f t="shared" si="0"/>
        <v>612000</v>
      </c>
      <c r="H36" s="16" t="s">
        <v>131</v>
      </c>
      <c r="I36" s="19">
        <v>84.01</v>
      </c>
      <c r="J36" s="18">
        <f t="shared" si="1"/>
        <v>672080</v>
      </c>
      <c r="K36" s="16" t="s">
        <v>131</v>
      </c>
      <c r="L36" s="19">
        <v>76.36</v>
      </c>
      <c r="M36" s="18">
        <f t="shared" si="2"/>
        <v>610880</v>
      </c>
      <c r="N36" s="20"/>
      <c r="O36" s="20"/>
      <c r="P36" s="20"/>
      <c r="Q36" s="16">
        <v>21.49</v>
      </c>
      <c r="R36" s="16">
        <v>4.38</v>
      </c>
      <c r="S36" s="19">
        <f>+Q36*R36</f>
        <v>94.1262</v>
      </c>
      <c r="T36" s="17">
        <f>AVERAGE(F36,I36,L36,O36,S36)</f>
        <v>82.74905</v>
      </c>
      <c r="U36" s="17">
        <f t="shared" si="3"/>
        <v>661992.4</v>
      </c>
      <c r="V36" s="21">
        <f>+(T36-S36)/S36</f>
        <v>-0.12087123457655786</v>
      </c>
      <c r="W36" s="24" t="s">
        <v>21</v>
      </c>
    </row>
    <row r="37" spans="1:23" ht="15">
      <c r="A37" s="13">
        <v>35</v>
      </c>
      <c r="B37" s="14" t="s">
        <v>133</v>
      </c>
      <c r="C37" s="15">
        <v>1000</v>
      </c>
      <c r="D37" s="16" t="s">
        <v>129</v>
      </c>
      <c r="E37" s="16" t="s">
        <v>130</v>
      </c>
      <c r="F37" s="26">
        <v>89.42</v>
      </c>
      <c r="G37" s="18">
        <f t="shared" si="0"/>
        <v>89420</v>
      </c>
      <c r="H37" s="16" t="s">
        <v>131</v>
      </c>
      <c r="I37" s="19">
        <v>98.205</v>
      </c>
      <c r="J37" s="18">
        <f t="shared" si="1"/>
        <v>98205</v>
      </c>
      <c r="K37" s="16" t="s">
        <v>131</v>
      </c>
      <c r="L37" s="19">
        <v>87.95</v>
      </c>
      <c r="M37" s="18">
        <f t="shared" si="2"/>
        <v>87950</v>
      </c>
      <c r="N37" s="20"/>
      <c r="O37" s="20">
        <v>56.68</v>
      </c>
      <c r="P37" s="20">
        <f>+O37*C37</f>
        <v>56680</v>
      </c>
      <c r="Q37" s="16"/>
      <c r="R37" s="16">
        <v>4.38</v>
      </c>
      <c r="S37" s="19"/>
      <c r="T37" s="17">
        <f>AVERAGE(F37,I37,L37,S37)</f>
        <v>91.85833333333333</v>
      </c>
      <c r="U37" s="17">
        <f t="shared" si="3"/>
        <v>91858.33333333333</v>
      </c>
      <c r="V37" s="21"/>
      <c r="W37" s="22" t="s">
        <v>134</v>
      </c>
    </row>
    <row r="38" spans="1:23" ht="15">
      <c r="A38" s="13">
        <v>36</v>
      </c>
      <c r="B38" s="14" t="s">
        <v>135</v>
      </c>
      <c r="C38" s="15">
        <v>20000</v>
      </c>
      <c r="D38" s="16" t="s">
        <v>129</v>
      </c>
      <c r="E38" s="16" t="s">
        <v>130</v>
      </c>
      <c r="F38" s="26">
        <v>42.4</v>
      </c>
      <c r="G38" s="18">
        <f t="shared" si="0"/>
        <v>848000</v>
      </c>
      <c r="H38" s="16" t="s">
        <v>131</v>
      </c>
      <c r="I38" s="19">
        <v>36.23</v>
      </c>
      <c r="J38" s="18">
        <f t="shared" si="1"/>
        <v>724599.9999999999</v>
      </c>
      <c r="K38" s="16" t="s">
        <v>131</v>
      </c>
      <c r="L38" s="19">
        <v>39.8</v>
      </c>
      <c r="M38" s="18">
        <f t="shared" si="2"/>
        <v>796000</v>
      </c>
      <c r="N38" s="20"/>
      <c r="O38" s="20"/>
      <c r="P38" s="20"/>
      <c r="Q38" s="16"/>
      <c r="R38" s="16">
        <v>4.38</v>
      </c>
      <c r="S38" s="19"/>
      <c r="T38" s="17">
        <f>AVERAGE(F38,I38,L38,O38,S38)</f>
        <v>39.47666666666667</v>
      </c>
      <c r="U38" s="17">
        <f t="shared" si="3"/>
        <v>789533.3333333334</v>
      </c>
      <c r="V38" s="21"/>
      <c r="W38" s="24" t="s">
        <v>33</v>
      </c>
    </row>
    <row r="39" spans="1:23" ht="15">
      <c r="A39" s="13">
        <v>37</v>
      </c>
      <c r="B39" s="25" t="s">
        <v>136</v>
      </c>
      <c r="C39" s="15">
        <v>24</v>
      </c>
      <c r="D39" s="16" t="s">
        <v>137</v>
      </c>
      <c r="E39" s="16" t="s">
        <v>138</v>
      </c>
      <c r="F39" s="26">
        <v>1454.5</v>
      </c>
      <c r="G39" s="18">
        <f t="shared" si="0"/>
        <v>34908</v>
      </c>
      <c r="H39" s="16" t="s">
        <v>139</v>
      </c>
      <c r="I39" s="19">
        <v>824.26</v>
      </c>
      <c r="J39" s="18">
        <f t="shared" si="1"/>
        <v>19782.239999999998</v>
      </c>
      <c r="K39" s="16" t="s">
        <v>139</v>
      </c>
      <c r="L39" s="19">
        <f>2941.2/2</f>
        <v>1470.6</v>
      </c>
      <c r="M39" s="18">
        <f t="shared" si="2"/>
        <v>35294.399999999994</v>
      </c>
      <c r="N39" s="20"/>
      <c r="O39" s="20">
        <v>1133</v>
      </c>
      <c r="P39" s="20">
        <f>+O39*C39</f>
        <v>27192</v>
      </c>
      <c r="Q39" s="16">
        <v>350.3</v>
      </c>
      <c r="R39" s="16">
        <v>4.38</v>
      </c>
      <c r="S39" s="19">
        <f>+Q39*R39</f>
        <v>1534.314</v>
      </c>
      <c r="T39" s="17">
        <f>AVERAGE(F39,I39,L39,O39,S39)</f>
        <v>1283.3348</v>
      </c>
      <c r="U39" s="17">
        <f t="shared" si="3"/>
        <v>30800.035200000002</v>
      </c>
      <c r="V39" s="21">
        <f>+(T39-S39)/S39</f>
        <v>-0.1635774684973219</v>
      </c>
      <c r="W39" s="24" t="s">
        <v>21</v>
      </c>
    </row>
    <row r="40" spans="1:23" ht="15">
      <c r="A40" s="13">
        <v>38</v>
      </c>
      <c r="B40" s="25" t="s">
        <v>140</v>
      </c>
      <c r="C40" s="15">
        <v>24</v>
      </c>
      <c r="D40" s="16" t="s">
        <v>137</v>
      </c>
      <c r="E40" s="16" t="s">
        <v>138</v>
      </c>
      <c r="F40" s="26">
        <v>1454.5</v>
      </c>
      <c r="G40" s="18">
        <f t="shared" si="0"/>
        <v>34908</v>
      </c>
      <c r="H40" s="16" t="s">
        <v>139</v>
      </c>
      <c r="I40" s="19">
        <v>824.26</v>
      </c>
      <c r="J40" s="18">
        <f t="shared" si="1"/>
        <v>19782.239999999998</v>
      </c>
      <c r="K40" s="16" t="s">
        <v>139</v>
      </c>
      <c r="L40" s="19">
        <v>3566.87</v>
      </c>
      <c r="M40" s="18">
        <f t="shared" si="2"/>
        <v>85604.88</v>
      </c>
      <c r="N40" s="20"/>
      <c r="O40" s="20"/>
      <c r="P40" s="20"/>
      <c r="Q40" s="16">
        <v>350.3</v>
      </c>
      <c r="R40" s="16">
        <v>4.38</v>
      </c>
      <c r="S40" s="19">
        <f>+Q40*R40</f>
        <v>1534.314</v>
      </c>
      <c r="T40" s="17">
        <v>1283.33</v>
      </c>
      <c r="U40" s="17">
        <f t="shared" si="3"/>
        <v>30799.92</v>
      </c>
      <c r="V40" s="21">
        <f>+(T40-S40)/S40</f>
        <v>-0.16358059693126709</v>
      </c>
      <c r="W40" s="24" t="s">
        <v>141</v>
      </c>
    </row>
    <row r="41" spans="1:23" ht="15">
      <c r="A41" s="13">
        <v>39</v>
      </c>
      <c r="B41" s="25" t="s">
        <v>142</v>
      </c>
      <c r="C41" s="15">
        <v>300</v>
      </c>
      <c r="D41" s="16" t="s">
        <v>137</v>
      </c>
      <c r="E41" s="16" t="s">
        <v>138</v>
      </c>
      <c r="F41" s="26">
        <v>1454.5</v>
      </c>
      <c r="G41" s="18">
        <f t="shared" si="0"/>
        <v>436350</v>
      </c>
      <c r="H41" s="16" t="s">
        <v>139</v>
      </c>
      <c r="I41" s="19">
        <v>824.26</v>
      </c>
      <c r="J41" s="18">
        <f t="shared" si="1"/>
        <v>247278</v>
      </c>
      <c r="K41" s="16" t="s">
        <v>139</v>
      </c>
      <c r="L41" s="19">
        <f>2941.2/2</f>
        <v>1470.6</v>
      </c>
      <c r="M41" s="18">
        <f t="shared" si="2"/>
        <v>441180</v>
      </c>
      <c r="N41" s="20"/>
      <c r="O41" s="20">
        <v>1133</v>
      </c>
      <c r="P41" s="20">
        <f>+O41*C41</f>
        <v>339900</v>
      </c>
      <c r="Q41" s="16"/>
      <c r="R41" s="16">
        <v>4.38</v>
      </c>
      <c r="S41" s="19"/>
      <c r="T41" s="17">
        <v>1283.33</v>
      </c>
      <c r="U41" s="17">
        <f t="shared" si="3"/>
        <v>384999</v>
      </c>
      <c r="V41" s="21"/>
      <c r="W41" s="24" t="s">
        <v>141</v>
      </c>
    </row>
    <row r="42" spans="1:23" ht="15">
      <c r="A42" s="13">
        <v>40</v>
      </c>
      <c r="B42" s="25" t="s">
        <v>143</v>
      </c>
      <c r="C42" s="15">
        <v>300</v>
      </c>
      <c r="D42" s="16" t="s">
        <v>137</v>
      </c>
      <c r="E42" s="16" t="s">
        <v>138</v>
      </c>
      <c r="F42" s="26">
        <v>1454.5</v>
      </c>
      <c r="G42" s="18">
        <f t="shared" si="0"/>
        <v>436350</v>
      </c>
      <c r="H42" s="16" t="s">
        <v>139</v>
      </c>
      <c r="I42" s="19">
        <v>824.26</v>
      </c>
      <c r="J42" s="18">
        <f t="shared" si="1"/>
        <v>247278</v>
      </c>
      <c r="K42" s="16" t="s">
        <v>139</v>
      </c>
      <c r="L42" s="19">
        <f>2941.2/2</f>
        <v>1470.6</v>
      </c>
      <c r="M42" s="18">
        <f t="shared" si="2"/>
        <v>441180</v>
      </c>
      <c r="N42" s="20"/>
      <c r="O42" s="20"/>
      <c r="P42" s="20"/>
      <c r="Q42" s="16"/>
      <c r="R42" s="16">
        <v>4.38</v>
      </c>
      <c r="S42" s="19"/>
      <c r="T42" s="17">
        <v>1283.33</v>
      </c>
      <c r="U42" s="17">
        <f t="shared" si="3"/>
        <v>384999</v>
      </c>
      <c r="V42" s="21"/>
      <c r="W42" s="24" t="s">
        <v>141</v>
      </c>
    </row>
    <row r="43" spans="1:23" ht="15">
      <c r="A43" s="35"/>
      <c r="B43" s="36"/>
      <c r="C43" s="37"/>
      <c r="D43" s="37"/>
      <c r="E43" s="38"/>
      <c r="F43" s="38"/>
      <c r="G43" s="39">
        <f>SUM(G3:G42)</f>
        <v>25897635.80000001</v>
      </c>
      <c r="H43" s="38"/>
      <c r="I43" s="38"/>
      <c r="J43" s="39">
        <f>SUM(J3:J42)</f>
        <v>25209388.37999999</v>
      </c>
      <c r="K43" s="38"/>
      <c r="L43" s="38"/>
      <c r="M43" s="39">
        <f>SUM(M3:M42)</f>
        <v>29694652.036666665</v>
      </c>
      <c r="N43" s="40"/>
      <c r="O43" s="40"/>
      <c r="P43" s="40"/>
      <c r="Q43" s="38"/>
      <c r="R43" s="16"/>
      <c r="S43" s="38"/>
      <c r="T43" s="41"/>
      <c r="U43" s="42">
        <f>SUM(U3:U42)</f>
        <v>24802815.730188884</v>
      </c>
      <c r="V43" s="43"/>
      <c r="W43" s="38"/>
    </row>
  </sheetData>
  <sheetProtection selectLockedCells="1" selectUnlockedCells="1"/>
  <autoFilter ref="A2:W43"/>
  <mergeCells count="6">
    <mergeCell ref="E1:G1"/>
    <mergeCell ref="H1:J1"/>
    <mergeCell ref="K1:M1"/>
    <mergeCell ref="N1:P1"/>
    <mergeCell ref="Q1:S1"/>
    <mergeCell ref="T1:W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9" sqref="B39"/>
    </sheetView>
  </sheetViews>
  <sheetFormatPr defaultColWidth="10.7109375" defaultRowHeight="12.75"/>
  <cols>
    <col min="1" max="1" width="6.28125" style="1" customWidth="1"/>
    <col min="2" max="2" width="108.421875" style="44" customWidth="1"/>
    <col min="3" max="3" width="13.57421875" style="1" customWidth="1"/>
    <col min="4" max="4" width="20.7109375" style="1" customWidth="1"/>
    <col min="5" max="5" width="17.57421875" style="44" customWidth="1"/>
    <col min="6" max="6" width="20.8515625" style="44" customWidth="1"/>
    <col min="7" max="16384" width="10.7109375" style="44" customWidth="1"/>
  </cols>
  <sheetData>
    <row r="1" spans="1:6" ht="31.5" customHeight="1">
      <c r="A1" s="51" t="s">
        <v>144</v>
      </c>
      <c r="B1" s="51"/>
      <c r="C1" s="51"/>
      <c r="D1" s="51"/>
      <c r="E1" s="51"/>
      <c r="F1" s="51"/>
    </row>
    <row r="2" spans="1:6" s="2" customFormat="1" ht="15">
      <c r="A2" s="3" t="s">
        <v>6</v>
      </c>
      <c r="B2" s="4" t="s">
        <v>7</v>
      </c>
      <c r="C2" s="5" t="s">
        <v>8</v>
      </c>
      <c r="D2" s="4" t="s">
        <v>9</v>
      </c>
      <c r="E2" s="4" t="s">
        <v>11</v>
      </c>
      <c r="F2" s="4" t="s">
        <v>12</v>
      </c>
    </row>
    <row r="3" spans="1:6" ht="15">
      <c r="A3" s="13">
        <v>1</v>
      </c>
      <c r="B3" s="14" t="s">
        <v>17</v>
      </c>
      <c r="C3" s="15">
        <v>386</v>
      </c>
      <c r="D3" s="16" t="s">
        <v>18</v>
      </c>
      <c r="E3" s="17">
        <f>+COTIZACIONES!T3</f>
        <v>2130.87925</v>
      </c>
      <c r="F3" s="17">
        <f>+E3*C3</f>
        <v>822519.3905</v>
      </c>
    </row>
    <row r="4" spans="1:6" ht="15">
      <c r="A4" s="13">
        <v>2</v>
      </c>
      <c r="B4" s="23" t="s">
        <v>22</v>
      </c>
      <c r="C4" s="15">
        <v>20</v>
      </c>
      <c r="D4" s="16" t="s">
        <v>23</v>
      </c>
      <c r="E4" s="17">
        <f>+COTIZACIONES!T4</f>
        <v>6432.043333333332</v>
      </c>
      <c r="F4" s="17">
        <f aca="true" t="shared" si="0" ref="F4:F42">+E4*C4</f>
        <v>128640.86666666664</v>
      </c>
    </row>
    <row r="5" spans="1:6" ht="18.75" customHeight="1">
      <c r="A5" s="13">
        <v>3</v>
      </c>
      <c r="B5" s="23" t="s">
        <v>28</v>
      </c>
      <c r="C5" s="15">
        <v>400</v>
      </c>
      <c r="D5" s="16" t="s">
        <v>29</v>
      </c>
      <c r="E5" s="17">
        <f>+COTIZACIONES!T5</f>
        <v>2974.215</v>
      </c>
      <c r="F5" s="17">
        <f t="shared" si="0"/>
        <v>1189686</v>
      </c>
    </row>
    <row r="6" spans="1:6" ht="18.75" customHeight="1">
      <c r="A6" s="13">
        <v>4</v>
      </c>
      <c r="B6" s="23" t="s">
        <v>34</v>
      </c>
      <c r="C6" s="15">
        <v>100</v>
      </c>
      <c r="D6" s="16" t="s">
        <v>29</v>
      </c>
      <c r="E6" s="17">
        <f>+COTIZACIONES!T6</f>
        <v>4075.1</v>
      </c>
      <c r="F6" s="17">
        <f t="shared" si="0"/>
        <v>407510</v>
      </c>
    </row>
    <row r="7" spans="1:6" ht="18.75" customHeight="1">
      <c r="A7" s="13">
        <v>5</v>
      </c>
      <c r="B7" s="23" t="s">
        <v>37</v>
      </c>
      <c r="C7" s="15">
        <v>100</v>
      </c>
      <c r="D7" s="16" t="s">
        <v>29</v>
      </c>
      <c r="E7" s="17">
        <f>+COTIZACIONES!T7</f>
        <v>3033.9533333333334</v>
      </c>
      <c r="F7" s="17">
        <f t="shared" si="0"/>
        <v>303395.3333333333</v>
      </c>
    </row>
    <row r="8" spans="1:6" ht="25.5" customHeight="1">
      <c r="A8" s="13">
        <v>6</v>
      </c>
      <c r="B8" s="23" t="s">
        <v>38</v>
      </c>
      <c r="C8" s="15">
        <v>100</v>
      </c>
      <c r="D8" s="16" t="s">
        <v>29</v>
      </c>
      <c r="E8" s="17">
        <f>+COTIZACIONES!T8</f>
        <v>4075.1</v>
      </c>
      <c r="F8" s="17">
        <f t="shared" si="0"/>
        <v>407510</v>
      </c>
    </row>
    <row r="9" spans="1:6" ht="18.75" customHeight="1">
      <c r="A9" s="13">
        <v>7</v>
      </c>
      <c r="B9" s="23" t="s">
        <v>40</v>
      </c>
      <c r="C9" s="15">
        <v>100</v>
      </c>
      <c r="D9" s="16" t="s">
        <v>41</v>
      </c>
      <c r="E9" s="17">
        <f>+COTIZACIONES!T9</f>
        <v>464.3966666666667</v>
      </c>
      <c r="F9" s="17">
        <f t="shared" si="0"/>
        <v>46439.66666666667</v>
      </c>
    </row>
    <row r="10" spans="1:6" ht="18.75" customHeight="1">
      <c r="A10" s="13">
        <v>8</v>
      </c>
      <c r="B10" s="23" t="s">
        <v>44</v>
      </c>
      <c r="C10" s="15">
        <v>100</v>
      </c>
      <c r="D10" s="16" t="s">
        <v>41</v>
      </c>
      <c r="E10" s="17">
        <f>+COTIZACIONES!T10</f>
        <v>464.3966666666667</v>
      </c>
      <c r="F10" s="17">
        <f t="shared" si="0"/>
        <v>46439.66666666667</v>
      </c>
    </row>
    <row r="11" spans="1:6" ht="15">
      <c r="A11" s="13">
        <v>9</v>
      </c>
      <c r="B11" s="25" t="s">
        <v>45</v>
      </c>
      <c r="C11" s="15">
        <v>300</v>
      </c>
      <c r="D11" s="16" t="s">
        <v>46</v>
      </c>
      <c r="E11" s="17">
        <f>+COTIZACIONES!T11</f>
        <v>1102.915</v>
      </c>
      <c r="F11" s="17">
        <f t="shared" si="0"/>
        <v>330874.5</v>
      </c>
    </row>
    <row r="12" spans="1:6" ht="15">
      <c r="A12" s="13">
        <v>10</v>
      </c>
      <c r="B12" s="27" t="s">
        <v>50</v>
      </c>
      <c r="C12" s="15">
        <v>4000</v>
      </c>
      <c r="D12" s="16" t="s">
        <v>46</v>
      </c>
      <c r="E12" s="17">
        <f>+COTIZACIONES!T12</f>
        <v>1306.3174999999999</v>
      </c>
      <c r="F12" s="17">
        <f t="shared" si="0"/>
        <v>5225269.999999999</v>
      </c>
    </row>
    <row r="13" spans="1:6" s="2" customFormat="1" ht="30">
      <c r="A13" s="13">
        <v>11</v>
      </c>
      <c r="B13" s="23" t="s">
        <v>52</v>
      </c>
      <c r="C13" s="15">
        <v>1000</v>
      </c>
      <c r="D13" s="16" t="s">
        <v>53</v>
      </c>
      <c r="E13" s="17">
        <f>+COTIZACIONES!T13</f>
        <v>2976.922</v>
      </c>
      <c r="F13" s="17">
        <f t="shared" si="0"/>
        <v>2976922</v>
      </c>
    </row>
    <row r="14" spans="1:6" ht="15">
      <c r="A14" s="13">
        <v>12</v>
      </c>
      <c r="B14" s="27" t="s">
        <v>57</v>
      </c>
      <c r="C14" s="15">
        <v>1440</v>
      </c>
      <c r="D14" s="16" t="s">
        <v>58</v>
      </c>
      <c r="E14" s="17">
        <f>+COTIZACIONES!T14</f>
        <v>662.8033333333334</v>
      </c>
      <c r="F14" s="17">
        <f t="shared" si="0"/>
        <v>954436.8</v>
      </c>
    </row>
    <row r="15" spans="1:6" ht="15">
      <c r="A15" s="13">
        <v>13</v>
      </c>
      <c r="B15" s="14" t="s">
        <v>61</v>
      </c>
      <c r="C15" s="15">
        <v>600</v>
      </c>
      <c r="D15" s="16" t="s">
        <v>62</v>
      </c>
      <c r="E15" s="17">
        <f>+COTIZACIONES!T15</f>
        <v>592.9487777777778</v>
      </c>
      <c r="F15" s="17">
        <f t="shared" si="0"/>
        <v>355769.26666666666</v>
      </c>
    </row>
    <row r="16" spans="1:6" ht="15">
      <c r="A16" s="13">
        <v>14</v>
      </c>
      <c r="B16" s="14" t="s">
        <v>65</v>
      </c>
      <c r="C16" s="15">
        <v>168</v>
      </c>
      <c r="D16" s="16" t="s">
        <v>62</v>
      </c>
      <c r="E16" s="17">
        <f>+COTIZACIONES!T16</f>
        <v>1598.4961555555558</v>
      </c>
      <c r="F16" s="17">
        <f t="shared" si="0"/>
        <v>268547.35413333337</v>
      </c>
    </row>
    <row r="17" spans="1:6" ht="15">
      <c r="A17" s="13">
        <v>15</v>
      </c>
      <c r="B17" s="14" t="s">
        <v>69</v>
      </c>
      <c r="C17" s="15">
        <v>1800</v>
      </c>
      <c r="D17" s="16" t="s">
        <v>70</v>
      </c>
      <c r="E17" s="17">
        <f>+COTIZACIONES!T17</f>
        <v>1329.775</v>
      </c>
      <c r="F17" s="17">
        <f t="shared" si="0"/>
        <v>2393595</v>
      </c>
    </row>
    <row r="18" spans="1:6" ht="15">
      <c r="A18" s="13">
        <v>16</v>
      </c>
      <c r="B18" s="14" t="s">
        <v>74</v>
      </c>
      <c r="C18" s="15">
        <v>400</v>
      </c>
      <c r="D18" s="16" t="s">
        <v>70</v>
      </c>
      <c r="E18" s="17">
        <f>+COTIZACIONES!T18</f>
        <v>2176.4666666666667</v>
      </c>
      <c r="F18" s="17">
        <f t="shared" si="0"/>
        <v>870586.6666666666</v>
      </c>
    </row>
    <row r="19" spans="1:6" ht="15">
      <c r="A19" s="13">
        <v>17</v>
      </c>
      <c r="B19" s="14" t="s">
        <v>75</v>
      </c>
      <c r="C19" s="15">
        <v>300</v>
      </c>
      <c r="D19" s="16" t="s">
        <v>76</v>
      </c>
      <c r="E19" s="17">
        <f>+COTIZACIONES!T19</f>
        <v>2127.245</v>
      </c>
      <c r="F19" s="17">
        <f t="shared" si="0"/>
        <v>638173.5</v>
      </c>
    </row>
    <row r="20" spans="1:6" ht="15">
      <c r="A20" s="13">
        <v>18</v>
      </c>
      <c r="B20" s="14" t="s">
        <v>80</v>
      </c>
      <c r="C20" s="15">
        <v>24</v>
      </c>
      <c r="D20" s="16" t="s">
        <v>81</v>
      </c>
      <c r="E20" s="17">
        <f>+COTIZACIONES!T20</f>
        <v>1295.4759000000001</v>
      </c>
      <c r="F20" s="17">
        <f t="shared" si="0"/>
        <v>31091.4216</v>
      </c>
    </row>
    <row r="21" spans="1:6" ht="15">
      <c r="A21" s="13">
        <v>19</v>
      </c>
      <c r="B21" s="14" t="s">
        <v>85</v>
      </c>
      <c r="C21" s="15">
        <v>48</v>
      </c>
      <c r="D21" s="16" t="s">
        <v>81</v>
      </c>
      <c r="E21" s="17">
        <f>+COTIZACIONES!T21</f>
        <v>1295.4759000000001</v>
      </c>
      <c r="F21" s="17">
        <f t="shared" si="0"/>
        <v>62182.8432</v>
      </c>
    </row>
    <row r="22" spans="1:6" ht="15">
      <c r="A22" s="13">
        <v>20</v>
      </c>
      <c r="B22" s="14" t="s">
        <v>86</v>
      </c>
      <c r="C22" s="15">
        <v>12</v>
      </c>
      <c r="D22" s="16" t="s">
        <v>81</v>
      </c>
      <c r="E22" s="17">
        <f>+COTIZACIONES!T22</f>
        <v>1606.5166666666667</v>
      </c>
      <c r="F22" s="17">
        <f t="shared" si="0"/>
        <v>19278.2</v>
      </c>
    </row>
    <row r="23" spans="1:6" ht="15">
      <c r="A23" s="13">
        <v>21</v>
      </c>
      <c r="B23" s="14" t="s">
        <v>90</v>
      </c>
      <c r="C23" s="15">
        <v>12</v>
      </c>
      <c r="D23" s="16" t="s">
        <v>81</v>
      </c>
      <c r="E23" s="17">
        <f>+COTIZACIONES!T23</f>
        <v>1606.5166666666667</v>
      </c>
      <c r="F23" s="17">
        <f t="shared" si="0"/>
        <v>19278.2</v>
      </c>
    </row>
    <row r="24" spans="1:6" ht="15">
      <c r="A24" s="13">
        <v>22</v>
      </c>
      <c r="B24" s="31" t="s">
        <v>91</v>
      </c>
      <c r="C24" s="15">
        <v>1000</v>
      </c>
      <c r="D24" s="16" t="s">
        <v>92</v>
      </c>
      <c r="E24" s="17">
        <f>+COTIZACIONES!T24</f>
        <v>73.71662</v>
      </c>
      <c r="F24" s="17">
        <f t="shared" si="0"/>
        <v>73716.62000000001</v>
      </c>
    </row>
    <row r="25" spans="1:6" ht="15">
      <c r="A25" s="13">
        <v>23</v>
      </c>
      <c r="B25" s="31" t="s">
        <v>96</v>
      </c>
      <c r="C25" s="15">
        <v>500</v>
      </c>
      <c r="D25" s="16" t="s">
        <v>97</v>
      </c>
      <c r="E25" s="17">
        <f>+COTIZACIONES!T25</f>
        <v>167.15666666666667</v>
      </c>
      <c r="F25" s="17">
        <f t="shared" si="0"/>
        <v>83578.33333333333</v>
      </c>
    </row>
    <row r="26" spans="1:6" ht="15">
      <c r="A26" s="13">
        <v>24</v>
      </c>
      <c r="B26" s="14" t="s">
        <v>100</v>
      </c>
      <c r="C26" s="15">
        <v>300</v>
      </c>
      <c r="D26" s="16" t="s">
        <v>101</v>
      </c>
      <c r="E26" s="17">
        <f>+COTIZACIONES!T26</f>
        <v>2829.633333333333</v>
      </c>
      <c r="F26" s="17">
        <f t="shared" si="0"/>
        <v>848890</v>
      </c>
    </row>
    <row r="27" spans="1:6" ht="15">
      <c r="A27" s="13">
        <v>25</v>
      </c>
      <c r="B27" s="14" t="s">
        <v>104</v>
      </c>
      <c r="C27" s="15">
        <v>300</v>
      </c>
      <c r="D27" s="16" t="s">
        <v>101</v>
      </c>
      <c r="E27" s="17">
        <f>+COTIZACIONES!T27</f>
        <v>7403.97</v>
      </c>
      <c r="F27" s="17">
        <f t="shared" si="0"/>
        <v>2221191</v>
      </c>
    </row>
    <row r="28" spans="1:6" ht="15">
      <c r="A28" s="13">
        <v>26</v>
      </c>
      <c r="B28" s="14" t="s">
        <v>106</v>
      </c>
      <c r="C28" s="15">
        <v>600</v>
      </c>
      <c r="D28" s="16" t="s">
        <v>107</v>
      </c>
      <c r="E28" s="17">
        <f>+COTIZACIONES!T28</f>
        <v>163.24466666666666</v>
      </c>
      <c r="F28" s="17">
        <f t="shared" si="0"/>
        <v>97946.8</v>
      </c>
    </row>
    <row r="29" spans="1:6" ht="15">
      <c r="A29" s="13">
        <v>27</v>
      </c>
      <c r="B29" s="14" t="s">
        <v>109</v>
      </c>
      <c r="C29" s="15">
        <v>200</v>
      </c>
      <c r="D29" s="16" t="s">
        <v>110</v>
      </c>
      <c r="E29" s="17">
        <f>+COTIZACIONES!T29</f>
        <v>887.3919444444444</v>
      </c>
      <c r="F29" s="17">
        <f t="shared" si="0"/>
        <v>177478.38888888888</v>
      </c>
    </row>
    <row r="30" spans="1:6" ht="15">
      <c r="A30" s="13">
        <v>28</v>
      </c>
      <c r="B30" s="14" t="s">
        <v>113</v>
      </c>
      <c r="C30" s="15">
        <v>200</v>
      </c>
      <c r="D30" s="16" t="s">
        <v>110</v>
      </c>
      <c r="E30" s="17">
        <f>+COTIZACIONES!T30</f>
        <v>887.3919444444444</v>
      </c>
      <c r="F30" s="17">
        <f t="shared" si="0"/>
        <v>177478.38888888888</v>
      </c>
    </row>
    <row r="31" spans="1:6" ht="15">
      <c r="A31" s="13">
        <v>29</v>
      </c>
      <c r="B31" s="14" t="s">
        <v>114</v>
      </c>
      <c r="C31" s="15">
        <v>100</v>
      </c>
      <c r="D31" s="16" t="s">
        <v>110</v>
      </c>
      <c r="E31" s="17">
        <f>+COTIZACIONES!T31</f>
        <v>887.3919444444444</v>
      </c>
      <c r="F31" s="17">
        <f t="shared" si="0"/>
        <v>88739.19444444444</v>
      </c>
    </row>
    <row r="32" spans="1:6" ht="15">
      <c r="A32" s="13">
        <v>30</v>
      </c>
      <c r="B32" s="14" t="s">
        <v>115</v>
      </c>
      <c r="C32" s="15">
        <v>600</v>
      </c>
      <c r="D32" s="16" t="s">
        <v>116</v>
      </c>
      <c r="E32" s="17">
        <f>+COTIZACIONES!T32</f>
        <v>1459.3973333333333</v>
      </c>
      <c r="F32" s="17">
        <f t="shared" si="0"/>
        <v>875638.4</v>
      </c>
    </row>
    <row r="33" spans="1:6" ht="15">
      <c r="A33" s="13">
        <v>31</v>
      </c>
      <c r="B33" s="14" t="s">
        <v>120</v>
      </c>
      <c r="C33" s="15">
        <v>100</v>
      </c>
      <c r="D33" s="16" t="s">
        <v>121</v>
      </c>
      <c r="E33" s="17">
        <f>+COTIZACIONES!T33</f>
        <v>237.13106666666667</v>
      </c>
      <c r="F33" s="17">
        <f t="shared" si="0"/>
        <v>23713.106666666667</v>
      </c>
    </row>
    <row r="34" spans="1:6" ht="15">
      <c r="A34" s="13">
        <v>32</v>
      </c>
      <c r="B34" s="25" t="s">
        <v>123</v>
      </c>
      <c r="C34" s="15">
        <v>24</v>
      </c>
      <c r="D34" s="16" t="s">
        <v>124</v>
      </c>
      <c r="E34" s="17">
        <f>+COTIZACIONES!T34</f>
        <v>2991.95</v>
      </c>
      <c r="F34" s="17">
        <f t="shared" si="0"/>
        <v>71806.79999999999</v>
      </c>
    </row>
    <row r="35" spans="1:6" ht="15">
      <c r="A35" s="13">
        <v>33</v>
      </c>
      <c r="B35" s="14" t="s">
        <v>128</v>
      </c>
      <c r="C35" s="15">
        <v>3000</v>
      </c>
      <c r="D35" s="16" t="s">
        <v>129</v>
      </c>
      <c r="E35" s="17">
        <f>+COTIZACIONES!T35</f>
        <v>63.17000000000001</v>
      </c>
      <c r="F35" s="17">
        <f t="shared" si="0"/>
        <v>189510.00000000003</v>
      </c>
    </row>
    <row r="36" spans="1:6" ht="15">
      <c r="A36" s="13">
        <v>34</v>
      </c>
      <c r="B36" s="14" t="s">
        <v>132</v>
      </c>
      <c r="C36" s="15">
        <v>8000</v>
      </c>
      <c r="D36" s="16" t="s">
        <v>129</v>
      </c>
      <c r="E36" s="17">
        <f>+COTIZACIONES!T36</f>
        <v>82.74905</v>
      </c>
      <c r="F36" s="17">
        <f t="shared" si="0"/>
        <v>661992.4</v>
      </c>
    </row>
    <row r="37" spans="1:6" ht="15">
      <c r="A37" s="13">
        <v>35</v>
      </c>
      <c r="B37" s="14" t="s">
        <v>133</v>
      </c>
      <c r="C37" s="15">
        <v>1000</v>
      </c>
      <c r="D37" s="16" t="s">
        <v>129</v>
      </c>
      <c r="E37" s="17">
        <f>+COTIZACIONES!T37</f>
        <v>91.85833333333333</v>
      </c>
      <c r="F37" s="17">
        <f t="shared" si="0"/>
        <v>91858.33333333333</v>
      </c>
    </row>
    <row r="38" spans="1:6" ht="15">
      <c r="A38" s="13">
        <v>36</v>
      </c>
      <c r="B38" s="14" t="s">
        <v>135</v>
      </c>
      <c r="C38" s="15">
        <v>20000</v>
      </c>
      <c r="D38" s="16" t="s">
        <v>129</v>
      </c>
      <c r="E38" s="17">
        <f>+COTIZACIONES!T38</f>
        <v>39.47666666666667</v>
      </c>
      <c r="F38" s="17">
        <f t="shared" si="0"/>
        <v>789533.3333333334</v>
      </c>
    </row>
    <row r="39" spans="1:6" ht="15">
      <c r="A39" s="13">
        <v>37</v>
      </c>
      <c r="B39" s="25" t="s">
        <v>136</v>
      </c>
      <c r="C39" s="15">
        <v>24</v>
      </c>
      <c r="D39" s="16" t="s">
        <v>137</v>
      </c>
      <c r="E39" s="17">
        <f>+COTIZACIONES!T39</f>
        <v>1283.3348</v>
      </c>
      <c r="F39" s="17">
        <f t="shared" si="0"/>
        <v>30800.035200000002</v>
      </c>
    </row>
    <row r="40" spans="1:6" ht="15">
      <c r="A40" s="13">
        <v>38</v>
      </c>
      <c r="B40" s="25" t="s">
        <v>140</v>
      </c>
      <c r="C40" s="15">
        <v>24</v>
      </c>
      <c r="D40" s="16" t="s">
        <v>137</v>
      </c>
      <c r="E40" s="17">
        <f>+COTIZACIONES!T40</f>
        <v>1283.33</v>
      </c>
      <c r="F40" s="17">
        <f t="shared" si="0"/>
        <v>30799.92</v>
      </c>
    </row>
    <row r="41" spans="1:6" ht="15">
      <c r="A41" s="13">
        <v>39</v>
      </c>
      <c r="B41" s="25" t="s">
        <v>142</v>
      </c>
      <c r="C41" s="15">
        <v>300</v>
      </c>
      <c r="D41" s="16" t="s">
        <v>137</v>
      </c>
      <c r="E41" s="17">
        <f>+COTIZACIONES!T41</f>
        <v>1283.33</v>
      </c>
      <c r="F41" s="17">
        <f t="shared" si="0"/>
        <v>384999</v>
      </c>
    </row>
    <row r="42" spans="1:6" ht="15">
      <c r="A42" s="13">
        <v>40</v>
      </c>
      <c r="B42" s="25" t="s">
        <v>143</v>
      </c>
      <c r="C42" s="15">
        <v>300</v>
      </c>
      <c r="D42" s="16" t="s">
        <v>137</v>
      </c>
      <c r="E42" s="17">
        <f>+COTIZACIONES!T42</f>
        <v>1283.33</v>
      </c>
      <c r="F42" s="17">
        <f t="shared" si="0"/>
        <v>384999</v>
      </c>
    </row>
    <row r="43" spans="1:6" ht="15">
      <c r="A43" s="35"/>
      <c r="B43" s="36"/>
      <c r="C43" s="37"/>
      <c r="D43" s="37"/>
      <c r="E43" s="41"/>
      <c r="F43" s="42">
        <v>24802729.33018888</v>
      </c>
    </row>
  </sheetData>
  <sheetProtection selectLockedCells="1" selectUnlockedCells="1"/>
  <autoFilter ref="A2:D42"/>
  <mergeCells count="1">
    <mergeCell ref="A1:F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15" zoomScaleNormal="115" zoomScalePageLayoutView="0" workbookViewId="0" topLeftCell="A1">
      <selection activeCell="A1" sqref="A1:F1"/>
    </sheetView>
  </sheetViews>
  <sheetFormatPr defaultColWidth="10.7109375" defaultRowHeight="12.75"/>
  <cols>
    <col min="1" max="1" width="6.28125" style="1" customWidth="1"/>
    <col min="2" max="2" width="85.8515625" style="44" customWidth="1"/>
    <col min="3" max="3" width="7.00390625" style="1" customWidth="1"/>
    <col min="4" max="4" width="22.00390625" style="1" bestFit="1" customWidth="1"/>
    <col min="5" max="6" width="10.7109375" style="44" customWidth="1"/>
    <col min="7" max="16384" width="10.7109375" style="44" customWidth="1"/>
  </cols>
  <sheetData>
    <row r="1" spans="1:6" ht="31.5" customHeight="1">
      <c r="A1" s="51" t="s">
        <v>147</v>
      </c>
      <c r="B1" s="51"/>
      <c r="C1" s="51"/>
      <c r="D1" s="51"/>
      <c r="E1" s="51"/>
      <c r="F1" s="51"/>
    </row>
    <row r="2" spans="1:6" s="2" customFormat="1" ht="15">
      <c r="A2" s="3" t="s">
        <v>6</v>
      </c>
      <c r="B2" s="4" t="s">
        <v>7</v>
      </c>
      <c r="C2" s="5" t="s">
        <v>146</v>
      </c>
      <c r="D2" s="4" t="s">
        <v>9</v>
      </c>
      <c r="E2" s="4" t="s">
        <v>11</v>
      </c>
      <c r="F2" s="4" t="s">
        <v>12</v>
      </c>
    </row>
    <row r="3" spans="1:6" ht="15">
      <c r="A3" s="13">
        <v>1</v>
      </c>
      <c r="B3" s="14" t="s">
        <v>17</v>
      </c>
      <c r="C3" s="15">
        <v>386</v>
      </c>
      <c r="D3" s="16" t="s">
        <v>18</v>
      </c>
      <c r="E3" s="17"/>
      <c r="F3" s="17"/>
    </row>
    <row r="4" spans="1:6" ht="30">
      <c r="A4" s="13">
        <v>2</v>
      </c>
      <c r="B4" s="23" t="s">
        <v>22</v>
      </c>
      <c r="C4" s="15">
        <v>20</v>
      </c>
      <c r="D4" s="16" t="s">
        <v>23</v>
      </c>
      <c r="E4" s="17"/>
      <c r="F4" s="17"/>
    </row>
    <row r="5" spans="1:6" ht="18.75" customHeight="1">
      <c r="A5" s="13">
        <v>3</v>
      </c>
      <c r="B5" s="23" t="s">
        <v>28</v>
      </c>
      <c r="C5" s="15">
        <v>400</v>
      </c>
      <c r="D5" s="16" t="s">
        <v>29</v>
      </c>
      <c r="E5" s="17"/>
      <c r="F5" s="17"/>
    </row>
    <row r="6" spans="1:6" ht="18.75" customHeight="1">
      <c r="A6" s="13">
        <v>4</v>
      </c>
      <c r="B6" s="23" t="s">
        <v>34</v>
      </c>
      <c r="C6" s="15">
        <v>100</v>
      </c>
      <c r="D6" s="16" t="s">
        <v>29</v>
      </c>
      <c r="E6" s="17"/>
      <c r="F6" s="17"/>
    </row>
    <row r="7" spans="1:6" ht="18.75" customHeight="1">
      <c r="A7" s="13">
        <v>5</v>
      </c>
      <c r="B7" s="23" t="s">
        <v>37</v>
      </c>
      <c r="C7" s="15">
        <v>100</v>
      </c>
      <c r="D7" s="16" t="s">
        <v>29</v>
      </c>
      <c r="E7" s="17"/>
      <c r="F7" s="17"/>
    </row>
    <row r="8" spans="1:6" ht="25.5" customHeight="1">
      <c r="A8" s="13">
        <v>6</v>
      </c>
      <c r="B8" s="23" t="s">
        <v>38</v>
      </c>
      <c r="C8" s="15">
        <v>100</v>
      </c>
      <c r="D8" s="16" t="s">
        <v>29</v>
      </c>
      <c r="E8" s="17"/>
      <c r="F8" s="17"/>
    </row>
    <row r="9" spans="1:6" ht="18.75" customHeight="1">
      <c r="A9" s="13">
        <v>7</v>
      </c>
      <c r="B9" s="23" t="s">
        <v>40</v>
      </c>
      <c r="C9" s="15">
        <v>100</v>
      </c>
      <c r="D9" s="16" t="s">
        <v>41</v>
      </c>
      <c r="E9" s="17"/>
      <c r="F9" s="17"/>
    </row>
    <row r="10" spans="1:6" ht="18.75" customHeight="1">
      <c r="A10" s="13">
        <v>8</v>
      </c>
      <c r="B10" s="23" t="s">
        <v>44</v>
      </c>
      <c r="C10" s="15">
        <v>100</v>
      </c>
      <c r="D10" s="16" t="s">
        <v>41</v>
      </c>
      <c r="E10" s="17"/>
      <c r="F10" s="17"/>
    </row>
    <row r="11" spans="1:6" ht="15">
      <c r="A11" s="13">
        <v>9</v>
      </c>
      <c r="B11" s="25" t="s">
        <v>45</v>
      </c>
      <c r="C11" s="15">
        <v>300</v>
      </c>
      <c r="D11" s="16" t="s">
        <v>46</v>
      </c>
      <c r="E11" s="17"/>
      <c r="F11" s="17"/>
    </row>
    <row r="12" spans="1:6" ht="15">
      <c r="A12" s="13">
        <v>10</v>
      </c>
      <c r="B12" s="27" t="s">
        <v>50</v>
      </c>
      <c r="C12" s="15">
        <v>4000</v>
      </c>
      <c r="D12" s="16" t="s">
        <v>46</v>
      </c>
      <c r="E12" s="17"/>
      <c r="F12" s="17"/>
    </row>
    <row r="13" spans="1:6" s="2" customFormat="1" ht="30">
      <c r="A13" s="13">
        <v>11</v>
      </c>
      <c r="B13" s="23" t="s">
        <v>52</v>
      </c>
      <c r="C13" s="15">
        <v>1000</v>
      </c>
      <c r="D13" s="16" t="s">
        <v>53</v>
      </c>
      <c r="E13" s="17"/>
      <c r="F13" s="17"/>
    </row>
    <row r="14" spans="1:6" ht="15">
      <c r="A14" s="13">
        <v>12</v>
      </c>
      <c r="B14" s="27" t="s">
        <v>57</v>
      </c>
      <c r="C14" s="15">
        <v>1440</v>
      </c>
      <c r="D14" s="16" t="s">
        <v>58</v>
      </c>
      <c r="E14" s="17"/>
      <c r="F14" s="17"/>
    </row>
    <row r="15" spans="1:6" ht="15">
      <c r="A15" s="13">
        <v>13</v>
      </c>
      <c r="B15" s="14" t="s">
        <v>61</v>
      </c>
      <c r="C15" s="15">
        <v>600</v>
      </c>
      <c r="D15" s="16" t="s">
        <v>62</v>
      </c>
      <c r="E15" s="17"/>
      <c r="F15" s="17"/>
    </row>
    <row r="16" spans="1:6" ht="15">
      <c r="A16" s="13">
        <v>14</v>
      </c>
      <c r="B16" s="14" t="s">
        <v>65</v>
      </c>
      <c r="C16" s="15">
        <v>168</v>
      </c>
      <c r="D16" s="16" t="s">
        <v>62</v>
      </c>
      <c r="E16" s="17"/>
      <c r="F16" s="17"/>
    </row>
    <row r="17" spans="1:6" ht="15">
      <c r="A17" s="13">
        <v>15</v>
      </c>
      <c r="B17" s="14" t="s">
        <v>69</v>
      </c>
      <c r="C17" s="15">
        <v>1800</v>
      </c>
      <c r="D17" s="16" t="s">
        <v>70</v>
      </c>
      <c r="E17" s="17"/>
      <c r="F17" s="17"/>
    </row>
    <row r="18" spans="1:6" ht="15">
      <c r="A18" s="13">
        <v>16</v>
      </c>
      <c r="B18" s="14" t="s">
        <v>74</v>
      </c>
      <c r="C18" s="15">
        <v>400</v>
      </c>
      <c r="D18" s="16" t="s">
        <v>70</v>
      </c>
      <c r="E18" s="17"/>
      <c r="F18" s="17"/>
    </row>
    <row r="19" spans="1:6" ht="15">
      <c r="A19" s="13">
        <v>17</v>
      </c>
      <c r="B19" s="14" t="s">
        <v>75</v>
      </c>
      <c r="C19" s="15">
        <v>300</v>
      </c>
      <c r="D19" s="16" t="s">
        <v>76</v>
      </c>
      <c r="E19" s="17"/>
      <c r="F19" s="17"/>
    </row>
    <row r="20" spans="1:6" ht="15">
      <c r="A20" s="13">
        <v>18</v>
      </c>
      <c r="B20" s="14" t="s">
        <v>80</v>
      </c>
      <c r="C20" s="15">
        <v>24</v>
      </c>
      <c r="D20" s="16" t="s">
        <v>81</v>
      </c>
      <c r="E20" s="17"/>
      <c r="F20" s="17"/>
    </row>
    <row r="21" spans="1:6" ht="15">
      <c r="A21" s="13">
        <v>19</v>
      </c>
      <c r="B21" s="14" t="s">
        <v>85</v>
      </c>
      <c r="C21" s="15">
        <v>48</v>
      </c>
      <c r="D21" s="16" t="s">
        <v>81</v>
      </c>
      <c r="E21" s="17"/>
      <c r="F21" s="17"/>
    </row>
    <row r="22" spans="1:6" ht="15">
      <c r="A22" s="13">
        <v>20</v>
      </c>
      <c r="B22" s="14" t="s">
        <v>86</v>
      </c>
      <c r="C22" s="15">
        <v>12</v>
      </c>
      <c r="D22" s="16" t="s">
        <v>81</v>
      </c>
      <c r="E22" s="17"/>
      <c r="F22" s="17"/>
    </row>
    <row r="23" spans="1:6" ht="15">
      <c r="A23" s="13">
        <v>21</v>
      </c>
      <c r="B23" s="14" t="s">
        <v>90</v>
      </c>
      <c r="C23" s="15">
        <v>12</v>
      </c>
      <c r="D23" s="16" t="s">
        <v>81</v>
      </c>
      <c r="E23" s="17"/>
      <c r="F23" s="17"/>
    </row>
    <row r="24" spans="1:6" ht="15">
      <c r="A24" s="13">
        <v>22</v>
      </c>
      <c r="B24" s="31" t="s">
        <v>91</v>
      </c>
      <c r="C24" s="15">
        <v>1000</v>
      </c>
      <c r="D24" s="16" t="s">
        <v>92</v>
      </c>
      <c r="E24" s="17"/>
      <c r="F24" s="17"/>
    </row>
    <row r="25" spans="1:6" ht="15">
      <c r="A25" s="13">
        <v>23</v>
      </c>
      <c r="B25" s="31" t="s">
        <v>96</v>
      </c>
      <c r="C25" s="15">
        <v>500</v>
      </c>
      <c r="D25" s="16" t="s">
        <v>97</v>
      </c>
      <c r="E25" s="17"/>
      <c r="F25" s="17"/>
    </row>
    <row r="26" spans="1:6" ht="15">
      <c r="A26" s="13">
        <v>24</v>
      </c>
      <c r="B26" s="14" t="s">
        <v>100</v>
      </c>
      <c r="C26" s="15">
        <v>300</v>
      </c>
      <c r="D26" s="16" t="s">
        <v>101</v>
      </c>
      <c r="E26" s="17"/>
      <c r="F26" s="17"/>
    </row>
    <row r="27" spans="1:6" ht="15">
      <c r="A27" s="13">
        <v>25</v>
      </c>
      <c r="B27" s="14" t="s">
        <v>104</v>
      </c>
      <c r="C27" s="15">
        <v>300</v>
      </c>
      <c r="D27" s="16" t="s">
        <v>101</v>
      </c>
      <c r="E27" s="17"/>
      <c r="F27" s="17"/>
    </row>
    <row r="28" spans="1:6" ht="15">
      <c r="A28" s="13">
        <v>26</v>
      </c>
      <c r="B28" s="14" t="s">
        <v>106</v>
      </c>
      <c r="C28" s="15">
        <v>600</v>
      </c>
      <c r="D28" s="16" t="s">
        <v>107</v>
      </c>
      <c r="E28" s="17"/>
      <c r="F28" s="17"/>
    </row>
    <row r="29" spans="1:6" ht="15">
      <c r="A29" s="13">
        <v>27</v>
      </c>
      <c r="B29" s="14" t="s">
        <v>109</v>
      </c>
      <c r="C29" s="15">
        <v>200</v>
      </c>
      <c r="D29" s="16" t="s">
        <v>110</v>
      </c>
      <c r="E29" s="17"/>
      <c r="F29" s="17"/>
    </row>
    <row r="30" spans="1:6" ht="15">
      <c r="A30" s="13">
        <v>28</v>
      </c>
      <c r="B30" s="14" t="s">
        <v>113</v>
      </c>
      <c r="C30" s="15">
        <v>200</v>
      </c>
      <c r="D30" s="16" t="s">
        <v>110</v>
      </c>
      <c r="E30" s="17"/>
      <c r="F30" s="17"/>
    </row>
    <row r="31" spans="1:6" ht="15">
      <c r="A31" s="13">
        <v>29</v>
      </c>
      <c r="B31" s="14" t="s">
        <v>114</v>
      </c>
      <c r="C31" s="15">
        <v>100</v>
      </c>
      <c r="D31" s="16" t="s">
        <v>110</v>
      </c>
      <c r="E31" s="17"/>
      <c r="F31" s="17"/>
    </row>
    <row r="32" spans="1:6" ht="15">
      <c r="A32" s="13">
        <v>30</v>
      </c>
      <c r="B32" s="14" t="s">
        <v>115</v>
      </c>
      <c r="C32" s="15">
        <v>600</v>
      </c>
      <c r="D32" s="16" t="s">
        <v>116</v>
      </c>
      <c r="E32" s="17"/>
      <c r="F32" s="17"/>
    </row>
    <row r="33" spans="1:6" ht="15">
      <c r="A33" s="13">
        <v>31</v>
      </c>
      <c r="B33" s="14" t="s">
        <v>120</v>
      </c>
      <c r="C33" s="15">
        <v>100</v>
      </c>
      <c r="D33" s="16" t="s">
        <v>121</v>
      </c>
      <c r="E33" s="17"/>
      <c r="F33" s="17"/>
    </row>
    <row r="34" spans="1:6" ht="15">
      <c r="A34" s="13">
        <v>32</v>
      </c>
      <c r="B34" s="25" t="s">
        <v>123</v>
      </c>
      <c r="C34" s="15">
        <v>24</v>
      </c>
      <c r="D34" s="16" t="s">
        <v>124</v>
      </c>
      <c r="E34" s="17"/>
      <c r="F34" s="17"/>
    </row>
    <row r="35" spans="1:6" ht="15">
      <c r="A35" s="13">
        <v>33</v>
      </c>
      <c r="B35" s="14" t="s">
        <v>128</v>
      </c>
      <c r="C35" s="15">
        <v>3000</v>
      </c>
      <c r="D35" s="16" t="s">
        <v>129</v>
      </c>
      <c r="E35" s="17"/>
      <c r="F35" s="17"/>
    </row>
    <row r="36" spans="1:6" ht="15">
      <c r="A36" s="13">
        <v>34</v>
      </c>
      <c r="B36" s="14" t="s">
        <v>132</v>
      </c>
      <c r="C36" s="15">
        <v>8000</v>
      </c>
      <c r="D36" s="16" t="s">
        <v>129</v>
      </c>
      <c r="E36" s="17"/>
      <c r="F36" s="17"/>
    </row>
    <row r="37" spans="1:6" ht="15">
      <c r="A37" s="13">
        <v>35</v>
      </c>
      <c r="B37" s="14" t="s">
        <v>133</v>
      </c>
      <c r="C37" s="15">
        <v>1000</v>
      </c>
      <c r="D37" s="16" t="s">
        <v>129</v>
      </c>
      <c r="E37" s="17"/>
      <c r="F37" s="17"/>
    </row>
    <row r="38" spans="1:6" ht="15">
      <c r="A38" s="13">
        <v>36</v>
      </c>
      <c r="B38" s="14" t="s">
        <v>135</v>
      </c>
      <c r="C38" s="15">
        <v>20000</v>
      </c>
      <c r="D38" s="16" t="s">
        <v>129</v>
      </c>
      <c r="E38" s="17"/>
      <c r="F38" s="17"/>
    </row>
    <row r="39" spans="1:6" ht="15">
      <c r="A39" s="13">
        <v>37</v>
      </c>
      <c r="B39" s="25" t="s">
        <v>136</v>
      </c>
      <c r="C39" s="15">
        <v>24</v>
      </c>
      <c r="D39" s="16" t="s">
        <v>137</v>
      </c>
      <c r="E39" s="17"/>
      <c r="F39" s="17"/>
    </row>
    <row r="40" spans="1:6" ht="15">
      <c r="A40" s="13">
        <v>38</v>
      </c>
      <c r="B40" s="25" t="s">
        <v>140</v>
      </c>
      <c r="C40" s="15">
        <v>24</v>
      </c>
      <c r="D40" s="16" t="s">
        <v>137</v>
      </c>
      <c r="E40" s="17"/>
      <c r="F40" s="17"/>
    </row>
    <row r="41" spans="1:6" ht="15">
      <c r="A41" s="13">
        <v>39</v>
      </c>
      <c r="B41" s="25" t="s">
        <v>142</v>
      </c>
      <c r="C41" s="15">
        <v>300</v>
      </c>
      <c r="D41" s="16" t="s">
        <v>137</v>
      </c>
      <c r="E41" s="17"/>
      <c r="F41" s="17"/>
    </row>
    <row r="42" spans="1:6" ht="15">
      <c r="A42" s="13">
        <v>40</v>
      </c>
      <c r="B42" s="25" t="s">
        <v>143</v>
      </c>
      <c r="C42" s="15">
        <v>300</v>
      </c>
      <c r="D42" s="16" t="s">
        <v>137</v>
      </c>
      <c r="E42" s="17"/>
      <c r="F42" s="17"/>
    </row>
    <row r="43" spans="1:6" ht="15">
      <c r="A43" s="35"/>
      <c r="B43" s="36"/>
      <c r="C43" s="37"/>
      <c r="D43" s="37"/>
      <c r="E43" s="3" t="s">
        <v>145</v>
      </c>
      <c r="F43" s="42"/>
    </row>
  </sheetData>
  <sheetProtection selectLockedCells="1" selectUnlockedCells="1"/>
  <autoFilter ref="A2:D42"/>
  <mergeCells count="1">
    <mergeCell ref="A1:F1"/>
  </mergeCells>
  <printOptions horizontalCentered="1" verticalCentered="1"/>
  <pageMargins left="0.31496062992125984" right="0.31496062992125984" top="0.5511811023622047" bottom="0.15748031496062992" header="0.5118110236220472" footer="0.5118110236220472"/>
  <pageSetup horizontalDpi="300" verticalDpi="300" orientation="portrait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Florencia Roman</cp:lastModifiedBy>
  <cp:lastPrinted>2024-03-13T14:04:55Z</cp:lastPrinted>
  <dcterms:modified xsi:type="dcterms:W3CDTF">2024-03-13T14:05:53Z</dcterms:modified>
  <cp:category/>
  <cp:version/>
  <cp:contentType/>
  <cp:contentStatus/>
</cp:coreProperties>
</file>